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codeName="ThisWorkbook" defaultThemeVersion="166925"/>
  <mc:AlternateContent xmlns:mc="http://schemas.openxmlformats.org/markup-compatibility/2006">
    <mc:Choice Requires="x15">
      <x15ac:absPath xmlns:x15ac="http://schemas.microsoft.com/office/spreadsheetml/2010/11/ac" url="/Users/kim/Desktop/Ventilation/"/>
    </mc:Choice>
  </mc:AlternateContent>
  <xr:revisionPtr revIDLastSave="0" documentId="13_ncr:1_{E5ECA9EF-3884-5247-A18B-DCF7CF13491F}" xr6:coauthVersionLast="47" xr6:coauthVersionMax="47" xr10:uidLastSave="{00000000-0000-0000-0000-000000000000}"/>
  <bookViews>
    <workbookView xWindow="900" yWindow="500" windowWidth="27900" windowHeight="1750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 l="1"/>
  <c r="U18" i="2"/>
  <c r="C30" i="2" l="1"/>
  <c r="I14" i="4"/>
  <c r="I13" i="4"/>
  <c r="I12" i="4"/>
  <c r="I11" i="4"/>
  <c r="F11" i="4" s="1"/>
  <c r="I10" i="4"/>
  <c r="Y18" i="2" l="1"/>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M18" i="2" s="1"/>
  <c r="W24" i="8"/>
  <c r="W23" i="8"/>
  <c r="W22" i="8"/>
  <c r="W21" i="8"/>
  <c r="W20" i="8"/>
  <c r="W19" i="8"/>
  <c r="W18" i="8"/>
  <c r="W17" i="8"/>
  <c r="W16" i="8"/>
  <c r="W15" i="8"/>
  <c r="W14" i="8"/>
  <c r="W13" i="8"/>
  <c r="W12" i="8"/>
  <c r="W11" i="8"/>
  <c r="W10" i="8"/>
  <c r="W9" i="8"/>
  <c r="W8" i="8"/>
  <c r="W7" i="8"/>
  <c r="W6" i="8"/>
  <c r="W5" i="8"/>
  <c r="W4" i="8"/>
  <c r="W3" i="8"/>
  <c r="C19" i="2" l="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6" i="9"/>
  <c r="A7" i="9" s="1"/>
  <c r="A8" i="9" s="1"/>
  <c r="A9" i="9" s="1"/>
  <c r="A10" i="9"/>
  <c r="A11" i="9" s="1"/>
  <c r="A12" i="9" s="1"/>
  <c r="A13" i="9" s="1"/>
  <c r="A14" i="9"/>
  <c r="A15" i="9" s="1"/>
  <c r="A16" i="9" s="1"/>
  <c r="A17" i="9" s="1"/>
  <c r="A18" i="9"/>
  <c r="A19" i="9"/>
  <c r="A20" i="9" s="1"/>
  <c r="A21" i="9" s="1"/>
  <c r="A22" i="9"/>
  <c r="A23" i="9"/>
  <c r="A24" i="9" s="1"/>
  <c r="A25" i="9" s="1"/>
  <c r="A26" i="9"/>
  <c r="A27" i="9" s="1"/>
  <c r="A28" i="9" s="1"/>
  <c r="A29" i="9" s="1"/>
  <c r="A30" i="9"/>
  <c r="A31" i="9" s="1"/>
  <c r="A32" i="9" s="1"/>
  <c r="A33" i="9" s="1"/>
  <c r="A34" i="9"/>
  <c r="A35" i="9"/>
  <c r="A36" i="9" s="1"/>
  <c r="A37" i="9" s="1"/>
  <c r="A38" i="9"/>
  <c r="A39" i="9" s="1"/>
  <c r="A40" i="9" s="1"/>
  <c r="A41" i="9" s="1"/>
  <c r="A42" i="9"/>
  <c r="A43" i="9" s="1"/>
  <c r="A44" i="9" s="1"/>
  <c r="A45" i="9" s="1"/>
  <c r="A46" i="9"/>
  <c r="A47" i="9" s="1"/>
  <c r="A48" i="9" s="1"/>
  <c r="A49" i="9" s="1"/>
  <c r="A50" i="9"/>
  <c r="A51" i="9" s="1"/>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s="1"/>
  <c r="A92" i="9" s="1"/>
  <c r="A93" i="9" s="1"/>
  <c r="A94" i="9"/>
  <c r="A95" i="9" s="1"/>
  <c r="A96" i="9" s="1"/>
  <c r="A97" i="9" s="1"/>
  <c r="A98" i="9"/>
  <c r="A99" i="9" s="1"/>
  <c r="A100" i="9" s="1"/>
  <c r="A101" i="9" s="1"/>
  <c r="A102" i="9"/>
  <c r="A103" i="9" s="1"/>
  <c r="A104" i="9" s="1"/>
  <c r="A105" i="9" s="1"/>
  <c r="A106" i="9"/>
  <c r="A107" i="9" s="1"/>
  <c r="A108" i="9" s="1"/>
  <c r="A109" i="9" s="1"/>
  <c r="A110" i="9"/>
  <c r="A111" i="9" s="1"/>
  <c r="A112" i="9" s="1"/>
  <c r="A113" i="9" s="1"/>
  <c r="A114" i="9"/>
  <c r="A115" i="9" s="1"/>
  <c r="A116" i="9" s="1"/>
  <c r="A117" i="9" s="1"/>
  <c r="A118" i="9"/>
  <c r="A119" i="9" s="1"/>
  <c r="A120" i="9" s="1"/>
  <c r="A121" i="9" s="1"/>
  <c r="A122" i="9"/>
  <c r="A123" i="9" s="1"/>
  <c r="A124" i="9" s="1"/>
  <c r="A125" i="9" s="1"/>
  <c r="A126" i="9"/>
  <c r="A127" i="9" s="1"/>
  <c r="A128" i="9" s="1"/>
  <c r="A129" i="9" s="1"/>
  <c r="A130" i="9"/>
  <c r="A131" i="9" s="1"/>
  <c r="A132" i="9" s="1"/>
  <c r="A133" i="9" s="1"/>
  <c r="A134" i="9"/>
  <c r="A135" i="9" s="1"/>
  <c r="A136" i="9" s="1"/>
  <c r="A137" i="9" s="1"/>
  <c r="A138" i="9"/>
  <c r="A139" i="9" s="1"/>
  <c r="A140" i="9" s="1"/>
  <c r="A141" i="9" s="1"/>
  <c r="A142" i="9"/>
  <c r="A143" i="9" s="1"/>
  <c r="A144" i="9" s="1"/>
  <c r="A145" i="9" s="1"/>
  <c r="A146" i="9"/>
  <c r="A147" i="9" s="1"/>
  <c r="A148" i="9" s="1"/>
  <c r="A149" i="9" s="1"/>
  <c r="A150" i="9"/>
  <c r="A151" i="9" s="1"/>
  <c r="A152" i="9" s="1"/>
  <c r="A153" i="9" s="1"/>
  <c r="A154" i="9"/>
  <c r="A155" i="9" s="1"/>
  <c r="A156" i="9" s="1"/>
  <c r="A157" i="9" s="1"/>
  <c r="A158" i="9"/>
  <c r="A159" i="9" s="1"/>
  <c r="A160" i="9" s="1"/>
  <c r="A161" i="9" s="1"/>
  <c r="A162" i="9"/>
  <c r="A163" i="9" s="1"/>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A4" i="9" s="1"/>
  <c r="A5" i="9" s="1"/>
  <c r="C11" i="2" l="1" a="1"/>
  <c r="C11" i="2" s="1"/>
  <c r="R18" i="2"/>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<sst xmlns="http://schemas.openxmlformats.org/spreadsheetml/2006/main" count="1446" uniqueCount="681">
  <si>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</si>
  <si>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School boards are optimizing air quality in schools through improved ventilation and filtration. 
Implemented measures are dependent on the type of ventilation and feasibility within the context of school facilities and related building systems.
</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</si>
  <si>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</si>
  <si>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</si>
  <si>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</si>
  <si>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A. M. Cunningham</t>
  </si>
  <si>
    <t>Ventilation System</t>
  </si>
  <si>
    <t xml:space="preserve">School Ventilation and Filtration Measures* </t>
  </si>
  <si>
    <t xml:space="preserve">Ventilation assessed </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</si>
  <si>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</si>
  <si>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</si>
  <si>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</si>
  <si>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</si>
  <si>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</si>
  <si>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</si>
  <si>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</si>
  <si>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</si>
  <si>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</si>
  <si>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</si>
  <si>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</si>
  <si>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</si>
  <si>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</si>
  <si>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</si>
  <si>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</si>
  <si>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Hamilton-Wentworth District School Board</t>
  </si>
  <si>
    <t>&lt;- Select</t>
  </si>
  <si>
    <t>Identify your board strategy (in four bullets)</t>
  </si>
  <si>
    <t xml:space="preserve">Any ventilation issues that arise throughout the school year will be addressed immediately. </t>
  </si>
  <si>
    <t>&lt;- Enter here</t>
  </si>
  <si>
    <t xml:space="preserve">Ventilation system filters have been upgraded. </t>
  </si>
  <si>
    <t xml:space="preserve">Ventilation system filter changes have been increased. </t>
  </si>
  <si>
    <t>TAB 2: Board Level Investments</t>
  </si>
  <si>
    <t>x</t>
  </si>
  <si>
    <t>Investments and Projects</t>
  </si>
  <si>
    <t>Funding Sources (Please Complete Expenditure Details)</t>
  </si>
  <si>
    <t>2020-21</t>
  </si>
  <si>
    <t>2021-22</t>
  </si>
  <si>
    <t>2022-23</t>
  </si>
  <si>
    <t>2023-24</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</si>
  <si>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</si>
  <si>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</si>
  <si>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</si>
  <si>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</si>
  <si>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</si>
  <si>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</si>
  <si>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</si>
  <si>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</si>
  <si>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</si>
  <si>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</si>
  <si>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</si>
  <si>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r>
      <t>Ventilation Funding Allocated since 2020-21</t>
    </r>
    <r>
      <rPr>
        <b/>
        <sz val="14"/>
        <color rgb="FFFF0000"/>
        <rFont val="Calibri"/>
        <family val="2"/>
        <scheme val="minor"/>
      </rPr>
      <t xml:space="preserve"> </t>
    </r>
  </si>
  <si>
    <t>ENTER</t>
  </si>
  <si>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</si>
  <si>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</si>
  <si>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</si>
  <si>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</si>
  <si>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t>&lt;- Calculated</t>
  </si>
  <si>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</si>
  <si>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</si>
  <si>
    <t>% of Schools Open and Operating Receiving an Investment (2023-24)</t>
  </si>
  <si>
    <t xml:space="preserve">Standalone HEPA Filter Units Deployed          </t>
  </si>
  <si>
    <t>Reference: total number of Standalone HEPA units deployed in schools</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</si>
  <si>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</si>
  <si>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</si>
  <si>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</si>
  <si>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</si>
  <si>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</si>
  <si>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</si>
  <si>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</si>
  <si>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</si>
  <si>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</si>
  <si>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</si>
  <si>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</si>
  <si>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</si>
  <si>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9062-1</t>
  </si>
  <si>
    <t>Non-Mechanical Ventilation (Natural Ventilation / Exhaust Only)</t>
  </si>
  <si>
    <t>Yes</t>
  </si>
  <si>
    <t>NA</t>
  </si>
  <si>
    <t>Adelaide Hoodless</t>
  </si>
  <si>
    <t>9063-1</t>
  </si>
  <si>
    <t>Mechanical Ventilation</t>
  </si>
  <si>
    <t>Allan A. Greenleaf School</t>
  </si>
  <si>
    <t>8417-2</t>
  </si>
  <si>
    <t>Ancaster High</t>
  </si>
  <si>
    <t>8120-1</t>
  </si>
  <si>
    <t>Ancaster Meadow</t>
  </si>
  <si>
    <t>11226-1</t>
  </si>
  <si>
    <t>Balaclava PS</t>
  </si>
  <si>
    <t>5425-1</t>
  </si>
  <si>
    <t xml:space="preserve">Bellmoore </t>
  </si>
  <si>
    <t>12289-1</t>
  </si>
  <si>
    <t>Bennetto</t>
  </si>
  <si>
    <t>9103-1</t>
  </si>
  <si>
    <t>Bernie Custis SS</t>
  </si>
  <si>
    <t>9141-2</t>
  </si>
  <si>
    <t>Billy Green</t>
  </si>
  <si>
    <t>5409-1</t>
  </si>
  <si>
    <t>Buchanan Park</t>
  </si>
  <si>
    <t>9070-1</t>
  </si>
  <si>
    <t>Cathy Wever Elementary School</t>
  </si>
  <si>
    <t>9140-2</t>
  </si>
  <si>
    <t>Cecil B. Stirling</t>
  </si>
  <si>
    <t>9102-1</t>
  </si>
  <si>
    <t>Central</t>
  </si>
  <si>
    <t>9104-1</t>
  </si>
  <si>
    <t>Chedoke</t>
  </si>
  <si>
    <t>9105-1</t>
  </si>
  <si>
    <t>Collegiate Avenue</t>
  </si>
  <si>
    <t>5616-1</t>
  </si>
  <si>
    <t>Cootes Paradise</t>
  </si>
  <si>
    <t>9075-1</t>
  </si>
  <si>
    <t>Dalewood</t>
  </si>
  <si>
    <t>9108-1</t>
  </si>
  <si>
    <t>Dr. J Edgar Davey</t>
  </si>
  <si>
    <t>9110-1</t>
  </si>
  <si>
    <t>Dundana PS</t>
  </si>
  <si>
    <t>8595-1</t>
  </si>
  <si>
    <t>Dundas Central S</t>
  </si>
  <si>
    <t>5722-1</t>
  </si>
  <si>
    <t>Dundas Valley Secondary School</t>
  </si>
  <si>
    <t>8247-1</t>
  </si>
  <si>
    <t>Earl Kitchener</t>
  </si>
  <si>
    <t>9111-1</t>
  </si>
  <si>
    <t>Eastdale</t>
  </si>
  <si>
    <t>5751-2</t>
  </si>
  <si>
    <t>Ecole Elementaire Michaelle Jean</t>
  </si>
  <si>
    <t>5405-1</t>
  </si>
  <si>
    <t xml:space="preserve">Flamborough Centre </t>
  </si>
  <si>
    <t>5835-1</t>
  </si>
  <si>
    <t>Frank Panabaker North (Fesseden)</t>
  </si>
  <si>
    <t>5343-1</t>
  </si>
  <si>
    <t>Frank Panabaker South  (Ancaster Senior)</t>
  </si>
  <si>
    <t>5343-2</t>
  </si>
  <si>
    <t>Franklin Road</t>
  </si>
  <si>
    <t>9073-1</t>
  </si>
  <si>
    <t>Gatestone</t>
  </si>
  <si>
    <t>11227-1</t>
  </si>
  <si>
    <t>George L. Armstrong</t>
  </si>
  <si>
    <t>9074-1</t>
  </si>
  <si>
    <t>Glendale</t>
  </si>
  <si>
    <t>9078-1</t>
  </si>
  <si>
    <t>Glenwood</t>
  </si>
  <si>
    <t>9115-1</t>
  </si>
  <si>
    <t>Gordon Price</t>
  </si>
  <si>
    <t>9081-1</t>
  </si>
  <si>
    <t>Greensville</t>
  </si>
  <si>
    <t>8596-2</t>
  </si>
  <si>
    <t>Guy Brown</t>
  </si>
  <si>
    <t>5936-2</t>
  </si>
  <si>
    <t>Helen Detwiler</t>
  </si>
  <si>
    <t>9083-1</t>
  </si>
  <si>
    <t>Hess Street</t>
  </si>
  <si>
    <t>9084-1</t>
  </si>
  <si>
    <t>Highview</t>
  </si>
  <si>
    <t>9085-1</t>
  </si>
  <si>
    <t xml:space="preserve">Hill Park </t>
  </si>
  <si>
    <t>9086-1</t>
  </si>
  <si>
    <t>Hillcrest</t>
  </si>
  <si>
    <t>9088-1</t>
  </si>
  <si>
    <t>Holbrook</t>
  </si>
  <si>
    <t>9089-1</t>
  </si>
  <si>
    <t>Huntington Park</t>
  </si>
  <si>
    <t>9090-1</t>
  </si>
  <si>
    <t>James Macdonald</t>
  </si>
  <si>
    <t>9091-1</t>
  </si>
  <si>
    <t>Janet Lee</t>
  </si>
  <si>
    <t>6051-1</t>
  </si>
  <si>
    <t>Kanétskare</t>
  </si>
  <si>
    <t>9139-1</t>
  </si>
  <si>
    <t>Lake Avenue</t>
  </si>
  <si>
    <t>9093-1</t>
  </si>
  <si>
    <t>Lawfield Elementary School</t>
  </si>
  <si>
    <t>9094-1</t>
  </si>
  <si>
    <t>Lincoln M. Alexander</t>
  </si>
  <si>
    <t>9095-1</t>
  </si>
  <si>
    <t>Lisgar</t>
  </si>
  <si>
    <t>9097-1</t>
  </si>
  <si>
    <t xml:space="preserve">Mary Hopkins </t>
  </si>
  <si>
    <t>6248-1</t>
  </si>
  <si>
    <t xml:space="preserve">Memorial </t>
  </si>
  <si>
    <t>9099-1</t>
  </si>
  <si>
    <t xml:space="preserve">Millgrove </t>
  </si>
  <si>
    <t>6292-1</t>
  </si>
  <si>
    <t xml:space="preserve">Mount Albion  </t>
  </si>
  <si>
    <t>6311-1</t>
  </si>
  <si>
    <t xml:space="preserve">Mount Hope </t>
  </si>
  <si>
    <t>6315-1</t>
  </si>
  <si>
    <t>Mountview</t>
  </si>
  <si>
    <t>9120-1</t>
  </si>
  <si>
    <t>Nora Frances Henderson Secondary</t>
  </si>
  <si>
    <t>19160-1</t>
  </si>
  <si>
    <t>Norwood Park</t>
  </si>
  <si>
    <t>9121-1</t>
  </si>
  <si>
    <t xml:space="preserve">Orchard Park </t>
  </si>
  <si>
    <t>8328-1</t>
  </si>
  <si>
    <t>Parkdale</t>
  </si>
  <si>
    <t>9122-1</t>
  </si>
  <si>
    <t>Pauline Johnson</t>
  </si>
  <si>
    <t>9072-2</t>
  </si>
  <si>
    <t>Prince of Wales</t>
  </si>
  <si>
    <t>9126-1</t>
  </si>
  <si>
    <t>Queen Mary</t>
  </si>
  <si>
    <t>9128-1</t>
  </si>
  <si>
    <t>Queen Victoria</t>
  </si>
  <si>
    <t>9129-1</t>
  </si>
  <si>
    <t>Queensdale</t>
  </si>
  <si>
    <t>9130-1</t>
  </si>
  <si>
    <t>R A Riddell</t>
  </si>
  <si>
    <t>9131-1</t>
  </si>
  <si>
    <t xml:space="preserve">Ray Lewis </t>
  </si>
  <si>
    <t>11225-1</t>
  </si>
  <si>
    <t>Richard Beasley</t>
  </si>
  <si>
    <t>9066-2</t>
  </si>
  <si>
    <t>Ridgemount</t>
  </si>
  <si>
    <t>9134-1</t>
  </si>
  <si>
    <t xml:space="preserve">Rockton </t>
  </si>
  <si>
    <t>19459-1</t>
  </si>
  <si>
    <t>Rosedale</t>
  </si>
  <si>
    <t>9136-1</t>
  </si>
  <si>
    <t xml:space="preserve">Rousseau </t>
  </si>
  <si>
    <t>6625-1</t>
  </si>
  <si>
    <t xml:space="preserve">Saltfleet </t>
  </si>
  <si>
    <t>8360-1</t>
  </si>
  <si>
    <t>Shannen Koostachin</t>
  </si>
  <si>
    <t>19585-1</t>
  </si>
  <si>
    <t xml:space="preserve">Sherwood </t>
  </si>
  <si>
    <t>9143-1</t>
  </si>
  <si>
    <t xml:space="preserve">Sir Allan MacNab </t>
  </si>
  <si>
    <t>9145-1</t>
  </si>
  <si>
    <t>Sir Wilfrid Laurier</t>
  </si>
  <si>
    <t>9148-1</t>
  </si>
  <si>
    <t>Sir William Osler Elementary School</t>
  </si>
  <si>
    <t>12129-1</t>
  </si>
  <si>
    <t xml:space="preserve">Sir Winston Churchill </t>
  </si>
  <si>
    <t>9149-1</t>
  </si>
  <si>
    <t>South Meadow Elementary School</t>
  </si>
  <si>
    <t>6282-2</t>
  </si>
  <si>
    <t xml:space="preserve">Spring Valley </t>
  </si>
  <si>
    <t>5479-2</t>
  </si>
  <si>
    <t>Strathcona</t>
  </si>
  <si>
    <t>9151-1</t>
  </si>
  <si>
    <t xml:space="preserve">Tapleytown </t>
  </si>
  <si>
    <t>8752-1</t>
  </si>
  <si>
    <t>Templemead</t>
  </si>
  <si>
    <t>11086-1</t>
  </si>
  <si>
    <t>Tiffany Hills</t>
  </si>
  <si>
    <t>19261-1</t>
  </si>
  <si>
    <t>Viola Desmond</t>
  </si>
  <si>
    <t>9078-4</t>
  </si>
  <si>
    <t>Viscount Montgomery</t>
  </si>
  <si>
    <t>9156-1</t>
  </si>
  <si>
    <t>W. H. Ballard</t>
  </si>
  <si>
    <t>9157-1</t>
  </si>
  <si>
    <t>Waterdown DHS</t>
  </si>
  <si>
    <t>8417-1</t>
  </si>
  <si>
    <t>Westdale</t>
  </si>
  <si>
    <t>9158-1</t>
  </si>
  <si>
    <t xml:space="preserve">Westmount </t>
  </si>
  <si>
    <t>9117-1</t>
  </si>
  <si>
    <t>Westview</t>
  </si>
  <si>
    <t>9117-3</t>
  </si>
  <si>
    <t>Westwood</t>
  </si>
  <si>
    <t>9117-2</t>
  </si>
  <si>
    <t xml:space="preserve">Winona </t>
  </si>
  <si>
    <t>12288-1</t>
  </si>
  <si>
    <t xml:space="preserve">Yorkview </t>
  </si>
  <si>
    <t>6954-1</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</si>
  <si>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</si>
  <si>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</si>
  <si>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</si>
  <si>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</si>
  <si>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</si>
  <si>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</si>
  <si>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</si>
  <si>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</si>
  <si>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</si>
  <si>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</si>
  <si>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</si>
  <si>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</si>
  <si>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</si>
  <si>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</si>
  <si>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</si>
  <si>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</si>
  <si>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</si>
  <si>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</si>
  <si>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</si>
  <si>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</si>
  <si>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</si>
  <si>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</si>
  <si>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</si>
  <si>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</si>
  <si>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</si>
  <si>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</si>
  <si>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</si>
  <si>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</si>
  <si>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</si>
  <si>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</si>
  <si>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</si>
  <si>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</si>
  <si>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</si>
  <si>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</si>
  <si>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</si>
  <si>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</si>
  <si>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</si>
  <si>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</si>
  <si>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</si>
  <si>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</si>
  <si>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</si>
  <si>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</si>
  <si>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</si>
  <si>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</si>
  <si>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</si>
  <si>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</si>
  <si>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</si>
  <si>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</si>
  <si>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</si>
  <si>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</si>
  <si>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</si>
  <si>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</si>
  <si>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</si>
  <si>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</si>
  <si>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</si>
  <si>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</si>
  <si>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</si>
  <si>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</si>
  <si>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</si>
  <si>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</si>
  <si>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</si>
  <si>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</si>
  <si>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</si>
  <si>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</si>
  <si>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</si>
  <si>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</si>
  <si>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</si>
  <si>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</si>
  <si>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</si>
  <si>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</si>
  <si>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</si>
  <si>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</si>
  <si>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</si>
  <si>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</si>
  <si>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</si>
  <si>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</si>
  <si>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</si>
  <si>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</si>
  <si>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</si>
  <si>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</si>
  <si>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</si>
  <si>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</si>
  <si>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</si>
  <si>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</si>
  <si>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</si>
  <si>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</si>
  <si>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</si>
  <si>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</si>
  <si>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</si>
  <si>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</si>
  <si>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</si>
  <si>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</si>
  <si>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</si>
  <si>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</si>
  <si>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</si>
  <si>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</si>
  <si>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</si>
  <si>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</si>
  <si>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</si>
  <si>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</si>
  <si>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</si>
  <si>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</si>
  <si>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</si>
  <si>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</si>
  <si>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</si>
  <si>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</si>
  <si>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</si>
  <si>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</si>
  <si>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</si>
  <si>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</si>
  <si>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</si>
  <si>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</si>
  <si>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</si>
  <si>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</si>
  <si>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</si>
  <si>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</si>
  <si>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</si>
  <si>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</si>
  <si>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</si>
  <si>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</si>
  <si>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</si>
  <si>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</si>
  <si>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</si>
  <si>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</si>
  <si>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</si>
  <si>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</si>
  <si>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</si>
  <si>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</si>
  <si>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</si>
  <si>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</si>
  <si>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</si>
  <si>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</si>
  <si>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</si>
  <si>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</si>
  <si>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</si>
  <si>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</si>
  <si>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</si>
  <si>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</si>
  <si>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</si>
  <si>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</si>
  <si>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</si>
  <si>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</si>
  <si>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</si>
  <si>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</si>
  <si>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</si>
  <si>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</si>
  <si>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</si>
  <si>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</si>
  <si>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</si>
  <si>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</si>
  <si>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</si>
  <si>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</si>
  <si>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</si>
  <si>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</si>
  <si>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</si>
  <si>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</si>
  <si>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</si>
  <si>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</si>
  <si>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</si>
  <si>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</si>
  <si>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</si>
  <si>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</si>
  <si>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</si>
  <si>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</si>
  <si>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</si>
  <si>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</si>
  <si>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</si>
  <si>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</si>
  <si>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</si>
  <si>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</si>
  <si>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</si>
  <si>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</si>
  <si>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</si>
  <si>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</si>
  <si>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</si>
  <si>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</si>
  <si>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</si>
  <si>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</si>
  <si>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</si>
  <si>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</si>
  <si>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</si>
  <si>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</si>
  <si>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</si>
  <si>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</si>
  <si>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</si>
  <si>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</si>
  <si>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</si>
  <si>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</si>
  <si>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</si>
  <si>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</si>
  <si>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</si>
  <si>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</si>
  <si>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</si>
  <si>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</si>
  <si>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</si>
  <si>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</si>
  <si>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</si>
  <si>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</si>
  <si>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</si>
  <si>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</si>
  <si>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</si>
  <si>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</si>
  <si>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</si>
  <si>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</si>
  <si>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</si>
  <si>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</si>
  <si>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</si>
  <si>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</si>
  <si>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</si>
  <si>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</si>
  <si>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</si>
  <si>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</si>
  <si>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</si>
  <si>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</si>
  <si>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</si>
  <si>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</si>
  <si>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</si>
  <si>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</si>
  <si>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</si>
  <si>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</si>
  <si>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</si>
  <si>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</si>
  <si>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</si>
  <si>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</si>
  <si>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</si>
  <si>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</si>
  <si>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</si>
  <si>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</si>
  <si>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</si>
  <si>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</si>
  <si>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</si>
  <si>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</si>
  <si>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</si>
  <si>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</si>
  <si>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</si>
  <si>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</si>
  <si>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</si>
  <si>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</si>
  <si>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</si>
  <si>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</si>
  <si>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</si>
  <si>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</si>
  <si>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</si>
  <si>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</si>
  <si>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</si>
  <si>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</si>
  <si>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</si>
  <si>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</si>
  <si>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</si>
  <si>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</si>
  <si>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</si>
  <si>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</si>
  <si>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</si>
  <si>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</si>
  <si>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</si>
  <si>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</si>
  <si>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</si>
  <si>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</si>
  <si>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</si>
  <si>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</si>
  <si>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</si>
  <si>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</si>
  <si>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</si>
  <si>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</si>
  <si>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</si>
  <si>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</si>
  <si>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</si>
  <si>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</si>
  <si>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</si>
  <si>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</si>
  <si>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</si>
  <si>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</si>
  <si>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</si>
  <si>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</si>
  <si>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</si>
  <si>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</si>
  <si>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</si>
  <si>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</si>
  <si>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</si>
  <si>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</si>
  <si>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</si>
  <si>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</si>
  <si>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</si>
  <si>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</si>
  <si>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</si>
  <si>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</si>
  <si>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</si>
  <si>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</si>
  <si>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</si>
  <si>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</si>
  <si>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</si>
  <si>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</si>
  <si>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</si>
  <si>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</si>
  <si>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</si>
  <si>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</si>
  <si>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</si>
  <si>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</si>
  <si>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</si>
  <si>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</si>
  <si>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</si>
  <si>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</si>
  <si>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</si>
  <si>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</si>
  <si>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</si>
  <si>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</si>
  <si>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</si>
  <si>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</si>
  <si>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</si>
  <si>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</si>
  <si>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</si>
  <si>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</si>
  <si>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</si>
  <si>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</si>
  <si>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</si>
  <si>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</si>
  <si>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</si>
  <si>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</si>
  <si>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</si>
  <si>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</si>
  <si>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</si>
  <si>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</si>
  <si>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Partial Mechanical Ventilation</t>
  </si>
  <si>
    <t>Rainbow District School Board</t>
  </si>
  <si>
    <t>Near North District School Board</t>
  </si>
  <si>
    <t>5A</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</si>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</sst>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68">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165" fontId="0" fillId="9" borderId="0" xfId="0" applyNumberFormat="1" applyFill="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8" fontId="0" fillId="14" borderId="0" xfId="4" applyNumberFormat="1" applyFont="1" applyFill="1"/>
    <xf numFmtId="170" fontId="5" fillId="7" borderId="6" xfId="1" applyNumberFormat="1" applyFont="1" applyAlignment="1">
      <alignment horizontal="center" vertical="center"/>
    </xf>
    <xf numFmtId="165"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8" fontId="42" fillId="0" borderId="0" xfId="4" applyNumberFormat="1" applyFont="1"/>
    <xf numFmtId="0" fontId="43" fillId="0" borderId="0" xfId="0" applyFont="1"/>
    <xf numFmtId="165"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9"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298700" y="258764"/>
          <a:ext cx="62738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Hamilton-Wentworth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9156700" cy="594677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Any ventilation issues that arise throughout the school year will be addressed immediately.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 filter changes have been increased. </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systems were calibrated to increase fresh air intake and classrooms are recommended to open windows to maximize ventilation rates.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Ventilation system filters have been upgraded.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98522" y="82550"/>
          <a:ext cx="10614618" cy="805291"/>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Hamilton-Wentworth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61878" y="1966212"/>
          <a:ext cx="4203479" cy="499436"/>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$31.8M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20873" y="2940345"/>
          <a:ext cx="4443523" cy="47750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32</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822914" y="2946141"/>
          <a:ext cx="4950191" cy="45443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17</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818105" y="3517834"/>
          <a:ext cx="4829590" cy="471037"/>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17</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735690" y="5059646"/>
          <a:ext cx="7656407" cy="619567"/>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2462</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543559</xdr:colOff>
      <xdr:row>17</xdr:row>
      <xdr:rowOff>143200</xdr:rowOff>
    </xdr:from>
    <xdr:to>
      <xdr:col>13</xdr:col>
      <xdr:colOff>510096</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17338" y="3432648"/>
          <a:ext cx="686450" cy="290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18%</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823619" y="1961412"/>
          <a:ext cx="4509760" cy="515311"/>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$11.5M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Hamilton-Wentworth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100" totalsRowShown="0" headerRowDxfId="12" dataDxfId="11">
  <autoFilter ref="A5:J100" xr:uid="{2EDE4970-DC09-4569-89E7-8AAED4B7975F}"/>
  <sortState xmlns:xlrd2="http://schemas.microsoft.com/office/spreadsheetml/2017/richdata2" ref="A6:J100">
    <sortCondition ref="A6:A100"/>
  </sortState>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abSelected="1" topLeftCell="A8" zoomScaleNormal="100" workbookViewId="0">
      <selection activeCell="M19" sqref="M19"/>
    </sheetView>
  </sheetViews>
  <sheetFormatPr baseColWidth="10" defaultColWidth="8.83203125" defaultRowHeight="15"/>
  <cols>
    <col min="1" max="1" width="8.83203125" customWidth="1"/>
    <col min="2" max="8" width="16.83203125" customWidth="1"/>
    <col min="9" max="9" width="2" customWidth="1"/>
  </cols>
  <sheetData>
    <row r="1" spans="1:11" ht="16">
      <c r="A1" s="41" t="s">
        <v>0</v>
      </c>
    </row>
    <row r="2" spans="1:11" ht="60.75" customHeight="1">
      <c r="B2" s="142"/>
      <c r="C2" s="142"/>
      <c r="D2" s="142"/>
      <c r="E2" s="142"/>
      <c r="F2" s="142"/>
      <c r="G2" s="142"/>
      <c r="H2" s="142"/>
    </row>
    <row r="3" spans="1:11" ht="15" customHeight="1">
      <c r="A3" s="37"/>
    </row>
    <row r="4" spans="1:11" ht="40" customHeight="1">
      <c r="B4" s="143" t="s">
        <v>1</v>
      </c>
      <c r="C4" s="143"/>
      <c r="D4" s="143"/>
      <c r="E4" s="143"/>
      <c r="F4" s="143"/>
      <c r="G4" s="143"/>
      <c r="H4" s="143"/>
      <c r="K4" s="122"/>
    </row>
    <row r="5" spans="1:11" ht="40" customHeight="1">
      <c r="B5" s="143"/>
      <c r="C5" s="143"/>
      <c r="D5" s="143"/>
      <c r="E5" s="143"/>
      <c r="F5" s="143"/>
      <c r="G5" s="143"/>
      <c r="H5" s="143"/>
      <c r="K5" s="122"/>
    </row>
    <row r="6" spans="1:11" ht="24.5" customHeight="1">
      <c r="K6" s="129"/>
    </row>
    <row r="7" spans="1:11" ht="46" customHeight="1">
      <c r="A7" s="38"/>
      <c r="B7" s="39"/>
      <c r="C7" s="144"/>
      <c r="D7" s="144"/>
      <c r="E7" s="144"/>
      <c r="F7" s="144"/>
      <c r="G7" s="144"/>
      <c r="K7" s="130"/>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A2" zoomScale="86" zoomScaleNormal="86" workbookViewId="0">
      <selection activeCell="Q27" sqref="Q27"/>
    </sheetView>
  </sheetViews>
  <sheetFormatPr baseColWidth="10" defaultColWidth="8.1640625" defaultRowHeight="15" zeroHeight="1"/>
  <cols>
    <col min="1" max="1" width="3.83203125" style="1" customWidth="1"/>
    <col min="2" max="13" width="10.83203125" style="1" customWidth="1"/>
    <col min="14" max="14" width="9.1640625" style="1" customWidth="1"/>
    <col min="15" max="15" width="3.83203125" style="1" customWidth="1"/>
    <col min="16" max="5704" width="8.1640625" style="1" customWidth="1"/>
    <col min="5705" max="16384" width="8.1640625" style="1"/>
  </cols>
  <sheetData>
    <row r="1" spans="1:18" ht="16">
      <c r="A1" s="41" t="s">
        <v>2</v>
      </c>
      <c r="R1"/>
    </row>
    <row r="2" spans="1:18" ht="16">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1"/>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5"/>
      <c r="C33" s="145"/>
      <c r="D33" s="145"/>
      <c r="E33" s="145"/>
      <c r="F33" s="145"/>
      <c r="G33" s="145"/>
      <c r="H33" s="145"/>
      <c r="I33" s="145"/>
      <c r="J33" s="145"/>
      <c r="K33" s="145"/>
      <c r="L33" s="145"/>
      <c r="M33" s="145"/>
      <c r="N33" s="145"/>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D5" sqref="D5"/>
    </sheetView>
  </sheetViews>
  <sheetFormatPr baseColWidth="10" defaultColWidth="16.1640625" defaultRowHeight="15" zeroHeight="1"/>
  <cols>
    <col min="1" max="1" width="3.83203125" style="1" customWidth="1"/>
    <col min="2" max="3" width="15.5" style="1" customWidth="1"/>
    <col min="4" max="4" width="36.83203125" style="1" customWidth="1"/>
    <col min="5" max="5" width="21.5" style="1" customWidth="1"/>
    <col min="6" max="7" width="16.1640625" style="1"/>
    <col min="8" max="8" width="16.1640625" style="2" customWidth="1"/>
    <col min="9" max="9" width="5" style="2" hidden="1" customWidth="1"/>
    <col min="10" max="10" width="16.1640625" style="2" customWidth="1"/>
    <col min="11" max="16384" width="16.1640625" style="1"/>
  </cols>
  <sheetData>
    <row r="1" spans="1:12" ht="16">
      <c r="A1" s="41" t="s">
        <v>3</v>
      </c>
      <c r="H1"/>
    </row>
    <row r="2" spans="1:12" s="2" customFormat="1" ht="53.25" customHeight="1">
      <c r="A2" s="40"/>
      <c r="B2" s="146"/>
      <c r="C2" s="146"/>
      <c r="D2" s="146"/>
      <c r="E2" s="146"/>
      <c r="F2" s="146"/>
      <c r="H2"/>
    </row>
    <row r="3" spans="1:12" s="2" customFormat="1" ht="13" customHeight="1">
      <c r="A3" s="1"/>
      <c r="B3" s="1"/>
      <c r="C3" s="1"/>
      <c r="D3" s="1"/>
      <c r="E3" s="1"/>
      <c r="F3" s="1"/>
    </row>
    <row r="4" spans="1:12" s="2" customFormat="1" ht="13" customHeight="1">
      <c r="A4" s="1"/>
      <c r="B4" s="1"/>
      <c r="C4" s="1"/>
      <c r="D4" s="1"/>
      <c r="E4" s="1"/>
      <c r="F4" s="1"/>
    </row>
    <row r="5" spans="1:12" s="2" customFormat="1" ht="25" customHeight="1">
      <c r="A5" s="1"/>
      <c r="B5" s="147" t="s">
        <v>4</v>
      </c>
      <c r="C5" s="148"/>
      <c r="D5" s="65" t="s">
        <v>5</v>
      </c>
      <c r="E5" s="3"/>
      <c r="F5" s="4"/>
      <c r="H5" s="11"/>
    </row>
    <row r="6" spans="1:12" s="2" customFormat="1" ht="6.75" customHeight="1">
      <c r="A6" s="1"/>
      <c r="B6" s="1"/>
      <c r="C6" s="1"/>
      <c r="D6" s="1"/>
      <c r="E6" s="1"/>
      <c r="F6" s="1"/>
    </row>
    <row r="7" spans="1:12" s="2" customFormat="1" ht="25" customHeight="1">
      <c r="A7" s="1"/>
      <c r="B7" s="6" t="s">
        <v>6</v>
      </c>
      <c r="C7" s="7"/>
      <c r="D7" s="5" t="str">
        <f>INDEX(Table1[Type of School Facility Ventilation],MATCH('3. School Dashboard'!D5,Table1[Name of School Facility],0),1)</f>
        <v>Non-Mechanical Ventilation (Natural Ventilation / Exhaust Only)</v>
      </c>
      <c r="E7" s="16"/>
      <c r="F7" s="9"/>
    </row>
    <row r="8" spans="1:12" s="2" customFormat="1" ht="12.75" customHeight="1">
      <c r="A8" s="1"/>
      <c r="B8" s="1"/>
      <c r="C8" s="1"/>
      <c r="D8" s="1"/>
      <c r="E8" s="1"/>
      <c r="F8" s="1"/>
    </row>
    <row r="9" spans="1:12" s="2" customFormat="1" ht="27" customHeight="1">
      <c r="A9" s="1"/>
      <c r="B9" s="147" t="s">
        <v>7</v>
      </c>
      <c r="C9" s="148"/>
      <c r="D9" s="148"/>
      <c r="E9" s="148"/>
      <c r="F9" s="149"/>
    </row>
    <row r="10" spans="1:12" s="2" customFormat="1" ht="18" customHeight="1">
      <c r="A10" s="1"/>
      <c r="B10" s="150" t="s">
        <v>8</v>
      </c>
      <c r="C10" s="151"/>
      <c r="D10" s="151"/>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4" t="s">
        <v>9</v>
      </c>
      <c r="C11" s="155"/>
      <c r="D11" s="155"/>
      <c r="E11" s="32" t="str">
        <f>IF(AND(I11="NA", $D$7="Non-Mechanical Ventilation (Natural Ventilation / Exhaust Only)"),"Not Applicable", "")</f>
        <v>Not Applicable</v>
      </c>
      <c r="F11" s="8">
        <f>IF(I11="NA",-1,IF(I11="Yes",1,0))</f>
        <v>-1</v>
      </c>
      <c r="H11" s="133"/>
      <c r="I11" s="31" t="str">
        <f>INDEX(Table1[Higher grade filters installed],MATCH('3. School Dashboard'!$D$5,Table1[Name of School Facility],0))</f>
        <v>NA</v>
      </c>
      <c r="J11" s="133"/>
      <c r="L11" s="126"/>
    </row>
    <row r="12" spans="1:12" s="2" customFormat="1" ht="18" customHeight="1">
      <c r="A12" s="1"/>
      <c r="B12" s="154" t="s">
        <v>10</v>
      </c>
      <c r="C12" s="155"/>
      <c r="D12" s="155"/>
      <c r="E12" s="32" t="str">
        <f>IF(AND(I12="NA", $D$7="Non-Mechanical Ventilation (Natural Ventilation / Exhaust Only)"),"Not Applicable", "")</f>
        <v>Not Applicable</v>
      </c>
      <c r="F12" s="8">
        <f>IF(I12="NA",-1,IF(I12="Yes",1,0))</f>
        <v>-1</v>
      </c>
      <c r="I12" s="31" t="str">
        <f>INDEX(Table1[Increased frequency of filter changes],MATCH('3. School Dashboard'!$D$5,Table1[Name of School Facility],0))</f>
        <v>NA</v>
      </c>
    </row>
    <row r="13" spans="1:12" s="2" customFormat="1" ht="18" customHeight="1">
      <c r="A13" s="1"/>
      <c r="B13" s="154" t="s">
        <v>11</v>
      </c>
      <c r="C13" s="155"/>
      <c r="D13" s="155"/>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4" t="s">
        <v>12</v>
      </c>
      <c r="C14" s="155"/>
      <c r="D14" s="155"/>
      <c r="E14" s="32" t="str">
        <f>IF(I14="NA", "Not Applicable", "")</f>
        <v/>
      </c>
      <c r="F14" s="50">
        <f>IF(I14="NA",-1,IF(I14="Yes",1,0))</f>
        <v>1</v>
      </c>
      <c r="G14" s="10"/>
      <c r="I14" s="31" t="str">
        <f>INDEX(Table1[HEPA units deployed in portables, as needed ],MATCH('3. School Dashboard'!$D$5,Table1[Name of School Facility],0))</f>
        <v>Yes</v>
      </c>
    </row>
    <row r="15" spans="1:12" s="126" customFormat="1" ht="18" customHeight="1">
      <c r="B15" s="152" t="s">
        <v>13</v>
      </c>
      <c r="C15" s="153"/>
      <c r="D15" s="153"/>
      <c r="E15" s="153"/>
      <c r="F15" s="51">
        <f>INDEX(Table1[Standalone HEPA filter units in place],MATCH('3. School Dashboard'!$D$5,Table1[Name of School Facility],0))</f>
        <v>26</v>
      </c>
      <c r="G15" s="127"/>
      <c r="I15" s="127"/>
    </row>
    <row r="16" spans="1:12" s="126" customFormat="1" ht="25.75" customHeight="1">
      <c r="B16" s="55" t="s">
        <v>14</v>
      </c>
      <c r="G16" s="128"/>
      <c r="H16" s="132"/>
    </row>
    <row r="17" spans="2:2" ht="17" customHeight="1">
      <c r="B17" s="56" t="s">
        <v>15</v>
      </c>
    </row>
    <row r="26" spans="2:2" ht="4"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4"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topLeftCell="A13" zoomScale="70" zoomScaleNormal="70" workbookViewId="0">
      <selection activeCell="D45" sqref="D45"/>
    </sheetView>
  </sheetViews>
  <sheetFormatPr baseColWidth="10" defaultColWidth="8.83203125" defaultRowHeight="15"/>
  <cols>
    <col min="1" max="1" width="6.1640625" style="12" customWidth="1"/>
    <col min="2" max="2" width="97.5" style="18" customWidth="1"/>
    <col min="3" max="3" width="57.83203125" customWidth="1"/>
    <col min="4" max="4" width="39" customWidth="1"/>
    <col min="5" max="23" width="12.5" customWidth="1"/>
    <col min="24" max="29" width="12.5" style="136" customWidth="1"/>
  </cols>
  <sheetData>
    <row r="1" spans="1:29" ht="20" thickBot="1">
      <c r="A1" s="42" t="s">
        <v>16</v>
      </c>
      <c r="B1" s="78" t="s">
        <v>17</v>
      </c>
      <c r="C1" s="79" t="s">
        <v>18</v>
      </c>
    </row>
    <row r="2" spans="1:29" ht="20" thickBot="1">
      <c r="A2" s="15"/>
      <c r="B2" s="81"/>
      <c r="C2" s="82"/>
      <c r="D2" s="80"/>
      <c r="F2" s="164" t="s">
        <v>19</v>
      </c>
      <c r="G2" s="165"/>
    </row>
    <row r="3" spans="1:29" ht="21">
      <c r="A3" s="19"/>
      <c r="B3" s="96" t="s">
        <v>20</v>
      </c>
      <c r="C3" s="97"/>
      <c r="D3" s="95"/>
      <c r="F3" s="61"/>
      <c r="G3" s="62" t="s">
        <v>21</v>
      </c>
    </row>
    <row r="4" spans="1:29" ht="22" thickBot="1">
      <c r="A4" s="15"/>
      <c r="B4" s="94"/>
      <c r="C4" s="95"/>
      <c r="D4" s="95"/>
      <c r="E4" s="120"/>
      <c r="F4" s="63"/>
      <c r="G4" s="64" t="s">
        <v>22</v>
      </c>
    </row>
    <row r="5" spans="1:29" ht="21">
      <c r="A5" s="15">
        <v>1</v>
      </c>
      <c r="B5" s="94" t="s">
        <v>23</v>
      </c>
      <c r="C5" s="98" t="s">
        <v>24</v>
      </c>
      <c r="D5" s="99" t="s">
        <v>25</v>
      </c>
      <c r="E5" s="121"/>
    </row>
    <row r="6" spans="1:29" ht="21">
      <c r="B6" s="94"/>
      <c r="C6" s="95"/>
      <c r="D6" s="95"/>
    </row>
    <row r="7" spans="1:29" ht="21">
      <c r="A7" s="15">
        <v>2</v>
      </c>
      <c r="B7" s="94" t="s">
        <v>26</v>
      </c>
      <c r="C7" s="95"/>
      <c r="D7" s="95"/>
    </row>
    <row r="8" spans="1:29" ht="44">
      <c r="A8" s="33">
        <v>2.1</v>
      </c>
      <c r="B8" s="100"/>
      <c r="C8" s="101" t="s">
        <v>27</v>
      </c>
      <c r="D8" s="99" t="s">
        <v>28</v>
      </c>
    </row>
    <row r="9" spans="1:29" ht="22">
      <c r="A9" s="36">
        <v>2.2000000000000002</v>
      </c>
      <c r="B9" s="100"/>
      <c r="C9" s="101" t="s">
        <v>29</v>
      </c>
      <c r="D9" s="99" t="s">
        <v>28</v>
      </c>
    </row>
    <row r="10" spans="1:29" ht="44">
      <c r="A10" s="36">
        <v>2.2999999999999998</v>
      </c>
      <c r="B10" s="100"/>
      <c r="C10" s="101" t="s">
        <v>30</v>
      </c>
      <c r="D10" s="99" t="s">
        <v>28</v>
      </c>
    </row>
    <row r="11" spans="1:29" ht="88">
      <c r="A11" s="36">
        <v>2.4</v>
      </c>
      <c r="B11" s="100"/>
      <c r="C11" s="101" t="str" cm="1">
        <f t="array" ref="C11">INDEX('Board Ventilation Strate-PY'!C:C,MATCH(1,(4='Board Ventilation Strate-PY'!A:A)*('4. Board Level Worksheet'!$C$5='Board Ventilation Strate-PY'!D:D),0))</f>
        <v>Ventilation systems were calibrated to increase fresh air intake and classrooms are recommended to open windows to maximize ventilation rates.</v>
      </c>
      <c r="D11" s="99" t="s">
        <v>28</v>
      </c>
    </row>
    <row r="12" spans="1:29" ht="21">
      <c r="A12" s="15"/>
      <c r="B12" s="94"/>
      <c r="C12" s="95"/>
      <c r="D12" s="95"/>
    </row>
    <row r="13" spans="1:29" ht="19">
      <c r="A13" s="102"/>
      <c r="B13" s="83" t="s">
        <v>31</v>
      </c>
      <c r="C13" s="84"/>
      <c r="D13" s="80"/>
    </row>
    <row r="14" spans="1:29" ht="19">
      <c r="A14" s="103"/>
      <c r="B14" s="81"/>
      <c r="C14" s="80"/>
      <c r="D14" s="80"/>
      <c r="X14" s="136" t="s">
        <v>32</v>
      </c>
      <c r="Y14" s="136" t="s">
        <v>32</v>
      </c>
    </row>
    <row r="15" spans="1:29" ht="20" thickBot="1">
      <c r="A15" s="104">
        <v>3</v>
      </c>
      <c r="B15" s="87" t="s">
        <v>33</v>
      </c>
      <c r="C15" s="88"/>
      <c r="D15" s="80"/>
      <c r="E15" s="158" t="s">
        <v>34</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29" ht="19">
      <c r="A16" s="105"/>
      <c r="B16" s="86"/>
      <c r="C16" s="80"/>
      <c r="D16" s="80"/>
      <c r="E16" s="156" t="s">
        <v>35</v>
      </c>
      <c r="F16" s="157"/>
      <c r="G16" s="157"/>
      <c r="H16" s="157"/>
      <c r="I16" s="157"/>
      <c r="J16" s="160"/>
      <c r="K16" s="161" t="s">
        <v>36</v>
      </c>
      <c r="L16" s="162"/>
      <c r="M16" s="162"/>
      <c r="N16" s="162"/>
      <c r="O16" s="162"/>
      <c r="P16" s="162"/>
      <c r="Q16" s="163"/>
      <c r="R16" s="161" t="s">
        <v>37</v>
      </c>
      <c r="S16" s="162"/>
      <c r="T16" s="162"/>
      <c r="U16" s="162"/>
      <c r="V16" s="162"/>
      <c r="W16" s="162"/>
      <c r="X16" s="156" t="s">
        <v>38</v>
      </c>
      <c r="Y16" s="157"/>
      <c r="Z16" s="157"/>
      <c r="AA16" s="157"/>
      <c r="AB16" s="157"/>
      <c r="AC16" s="157"/>
    </row>
    <row r="17" spans="1:29" ht="80">
      <c r="A17" s="105"/>
      <c r="B17" s="86"/>
      <c r="C17" s="85" t="s">
        <v>39</v>
      </c>
      <c r="D17" s="80"/>
      <c r="E17" s="34" t="s">
        <v>40</v>
      </c>
      <c r="F17" s="35" t="s">
        <v>40</v>
      </c>
      <c r="G17" s="57" t="s">
        <v>41</v>
      </c>
      <c r="H17" s="57" t="s">
        <v>42</v>
      </c>
      <c r="I17" s="57" t="s">
        <v>43</v>
      </c>
      <c r="J17" s="58" t="s">
        <v>44</v>
      </c>
      <c r="K17" s="125" t="s">
        <v>45</v>
      </c>
      <c r="L17" s="46" t="s">
        <v>46</v>
      </c>
      <c r="M17" s="46" t="s">
        <v>47</v>
      </c>
      <c r="N17" s="57" t="s">
        <v>42</v>
      </c>
      <c r="O17" s="57" t="s">
        <v>43</v>
      </c>
      <c r="P17" s="57" t="s">
        <v>41</v>
      </c>
      <c r="Q17" s="58" t="s">
        <v>44</v>
      </c>
      <c r="R17" s="46" t="s">
        <v>48</v>
      </c>
      <c r="S17" s="46" t="s">
        <v>49</v>
      </c>
      <c r="T17" s="57" t="s">
        <v>42</v>
      </c>
      <c r="U17" s="57" t="s">
        <v>43</v>
      </c>
      <c r="V17" s="57" t="s">
        <v>41</v>
      </c>
      <c r="W17" s="58" t="s">
        <v>44</v>
      </c>
      <c r="X17" s="137" t="s">
        <v>48</v>
      </c>
      <c r="Y17" s="137" t="s">
        <v>49</v>
      </c>
      <c r="Z17" s="138" t="s">
        <v>42</v>
      </c>
      <c r="AA17" s="138" t="s">
        <v>43</v>
      </c>
      <c r="AB17" s="138" t="s">
        <v>41</v>
      </c>
      <c r="AC17" s="139" t="s">
        <v>44</v>
      </c>
    </row>
    <row r="18" spans="1:29" ht="30" customHeight="1">
      <c r="A18" s="103">
        <v>3.1</v>
      </c>
      <c r="B18" s="81" t="s">
        <v>50</v>
      </c>
      <c r="C18" s="89">
        <f>SUM(E18:W18)</f>
        <v>31.806151</v>
      </c>
      <c r="D18" s="85"/>
      <c r="E18" s="68">
        <f>INDEX('Funding Tables'!Q:Q,MATCH('4. Board Level Worksheet'!$C$5,'Funding Tables'!$P:$P,0))/1000000</f>
        <v>1.1619999999999999</v>
      </c>
      <c r="F18" s="68">
        <f>INDEX('Funding Tables'!R:R,MATCH('4. Board Level Worksheet'!$C$5,'Funding Tables'!$P:$P,0))/1000000</f>
        <v>1.1619999999999999</v>
      </c>
      <c r="G18" s="59">
        <v>4.3049999999999997</v>
      </c>
      <c r="H18" s="59">
        <v>0</v>
      </c>
      <c r="I18" s="59">
        <v>3.9620000000000002</v>
      </c>
      <c r="J18" s="59">
        <v>0</v>
      </c>
      <c r="K18" s="68">
        <f>INDEX('Funding Tables'!S:S,MATCH('4. Board Level Worksheet'!$C$5,'Funding Tables'!$P:$P,0))/1000000</f>
        <v>0.67302499999999998</v>
      </c>
      <c r="L18" s="68">
        <f>INDEX('Funding Tables'!T:T,MATCH('4. Board Level Worksheet'!$C$5,'Funding Tables'!$P:$P,0))/1000000</f>
        <v>0.12</v>
      </c>
      <c r="M18" s="68">
        <f>INDEX('Funding Tables'!W:W,MATCH('4. Board Level Worksheet'!$C$5,'Funding Tables'!$P:$P,0))/1000000</f>
        <v>0.82643299999999997</v>
      </c>
      <c r="N18" s="59">
        <v>0</v>
      </c>
      <c r="O18" s="59">
        <v>4.891</v>
      </c>
      <c r="P18" s="59">
        <v>9.1999999999999993</v>
      </c>
      <c r="Q18" s="59">
        <v>0</v>
      </c>
      <c r="R18" s="68">
        <f>INDEX('Funding Tables'!X:X,MATCH('4. Board Level Worksheet'!$C$5,'Funding Tables'!$P:$P,0))/1000000</f>
        <v>0.79354800000000003</v>
      </c>
      <c r="S18" s="68">
        <f>INDEX('Funding Tables'!Y:Y,MATCH('4. Board Level Worksheet'!$C$5,'Funding Tables'!$P:$P,0))/1000000</f>
        <v>0.61114500000000005</v>
      </c>
      <c r="T18" s="124" t="s">
        <v>51</v>
      </c>
      <c r="U18" s="124">
        <f>2.5+1.6</f>
        <v>4.0999999999999996</v>
      </c>
      <c r="V18" s="69">
        <v>0</v>
      </c>
      <c r="W18" s="59">
        <v>0</v>
      </c>
      <c r="X18" s="140">
        <f>INDEX('Funding Tables'!AA:AA,MATCH('4. Board Level Worksheet'!$C$5,'Funding Tables'!$P:$P,0))/1000000</f>
        <v>0</v>
      </c>
      <c r="Y18" s="140">
        <f>INDEX('Funding Tables'!AB:AB,MATCH('4. Board Level Worksheet'!$C$5,'Funding Tables'!$P:$P,0))/1000000</f>
        <v>0</v>
      </c>
      <c r="Z18" s="124">
        <v>0.97499999999999998</v>
      </c>
      <c r="AA18" s="124">
        <f>4.175+1.5+0.55+3.1+1.2</f>
        <v>10.524999999999999</v>
      </c>
      <c r="AB18" s="124">
        <v>0</v>
      </c>
      <c r="AC18" s="141">
        <v>0</v>
      </c>
    </row>
    <row r="19" spans="1:29" ht="30" customHeight="1">
      <c r="A19" s="103">
        <v>3.2</v>
      </c>
      <c r="B19" s="81" t="s">
        <v>52</v>
      </c>
      <c r="C19" s="89">
        <f>SUM(X18:AC18)</f>
        <v>11.499999999999998</v>
      </c>
      <c r="D19" s="85"/>
    </row>
    <row r="20" spans="1:29" ht="19">
      <c r="A20" s="105"/>
      <c r="B20" s="86"/>
      <c r="C20" s="80"/>
      <c r="D20" s="80"/>
    </row>
    <row r="21" spans="1:29" ht="19">
      <c r="A21" s="103">
        <v>3.3</v>
      </c>
      <c r="B21" s="90" t="s">
        <v>53</v>
      </c>
      <c r="C21" s="91">
        <v>32</v>
      </c>
      <c r="D21" s="85" t="s">
        <v>28</v>
      </c>
    </row>
    <row r="22" spans="1:29" ht="19">
      <c r="A22" s="103">
        <v>3.4</v>
      </c>
      <c r="B22" s="90" t="s">
        <v>54</v>
      </c>
      <c r="C22" s="91">
        <v>95</v>
      </c>
      <c r="D22" s="85" t="s">
        <v>28</v>
      </c>
    </row>
    <row r="23" spans="1:29" ht="19">
      <c r="A23" s="103">
        <v>3.5</v>
      </c>
      <c r="B23" s="90" t="s">
        <v>55</v>
      </c>
      <c r="C23" s="92">
        <f>IFERROR(C22/ROWS(Table1[Name of School Facility]),"")</f>
        <v>1</v>
      </c>
      <c r="D23" s="85" t="s">
        <v>56</v>
      </c>
    </row>
    <row r="24" spans="1:29" ht="19">
      <c r="A24" s="103">
        <v>3.6</v>
      </c>
      <c r="B24" s="90" t="s">
        <v>57</v>
      </c>
      <c r="C24" s="91">
        <v>17</v>
      </c>
      <c r="D24" s="85" t="s">
        <v>28</v>
      </c>
    </row>
    <row r="25" spans="1:29" ht="19">
      <c r="A25" s="103">
        <v>3.7</v>
      </c>
      <c r="B25" s="90" t="s">
        <v>58</v>
      </c>
      <c r="C25" s="91">
        <v>17</v>
      </c>
      <c r="D25" s="85" t="s">
        <v>28</v>
      </c>
    </row>
    <row r="26" spans="1:29" ht="19">
      <c r="A26" s="103">
        <v>3.8</v>
      </c>
      <c r="B26" s="90" t="s">
        <v>59</v>
      </c>
      <c r="C26" s="92">
        <f>IFERROR(C25/ROWS(Table1[Name of School Facility]),"")</f>
        <v>0.17894736842105263</v>
      </c>
      <c r="D26" s="85" t="s">
        <v>56</v>
      </c>
    </row>
    <row r="27" spans="1:29" ht="19">
      <c r="A27" s="103"/>
      <c r="B27" s="81"/>
      <c r="C27" s="86"/>
      <c r="D27" s="85"/>
    </row>
    <row r="28" spans="1:29" ht="19">
      <c r="A28" s="104">
        <v>3.9</v>
      </c>
      <c r="B28" s="87" t="s">
        <v>60</v>
      </c>
      <c r="C28" s="93">
        <v>2462</v>
      </c>
      <c r="D28" s="85" t="s">
        <v>28</v>
      </c>
    </row>
    <row r="29" spans="1:29" ht="19">
      <c r="A29" s="105"/>
      <c r="B29" s="86"/>
      <c r="C29" s="80"/>
      <c r="D29" s="80"/>
    </row>
    <row r="30" spans="1:29" ht="19">
      <c r="B30" s="134" t="s">
        <v>61</v>
      </c>
      <c r="C30" s="135">
        <f>SUM('5. School Level Worksheet'!I:I)</f>
        <v>2462</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100"/>
  <sheetViews>
    <sheetView topLeftCell="B82" zoomScale="70" zoomScaleNormal="70" workbookViewId="0">
      <selection activeCell="C6" sqref="C6:C100"/>
    </sheetView>
  </sheetViews>
  <sheetFormatPr baseColWidth="10" defaultColWidth="8.83203125" defaultRowHeight="15"/>
  <cols>
    <col min="1" max="1" width="26.1640625" customWidth="1"/>
    <col min="2" max="2" width="13" customWidth="1"/>
    <col min="3" max="3" width="41.1640625" style="21" customWidth="1"/>
    <col min="4" max="4" width="29.5" style="21" customWidth="1"/>
    <col min="5" max="5" width="32.5" style="21" customWidth="1"/>
    <col min="6" max="6" width="48.1640625" style="21" customWidth="1"/>
    <col min="7" max="7" width="46.5" style="21" customWidth="1"/>
    <col min="8" max="8" width="41.1640625" style="21" customWidth="1"/>
    <col min="9" max="9" width="33.1640625" style="21" customWidth="1"/>
    <col min="10" max="10" width="10.5" style="21" bestFit="1" customWidth="1"/>
    <col min="13" max="13" width="29.5" customWidth="1"/>
    <col min="22" max="22" width="32.83203125" customWidth="1"/>
  </cols>
  <sheetData>
    <row r="1" spans="1:10" ht="16">
      <c r="A1" s="43" t="s">
        <v>62</v>
      </c>
    </row>
    <row r="2" spans="1:10" s="20" customFormat="1" ht="64">
      <c r="A2" s="60" t="s">
        <v>63</v>
      </c>
      <c r="B2" s="22"/>
      <c r="C2" s="23" t="s">
        <v>64</v>
      </c>
      <c r="D2" s="24" t="s">
        <v>65</v>
      </c>
      <c r="E2" s="24" t="s">
        <v>65</v>
      </c>
      <c r="F2" s="24" t="s">
        <v>65</v>
      </c>
      <c r="G2" s="70" t="s">
        <v>65</v>
      </c>
      <c r="H2" s="70" t="s">
        <v>65</v>
      </c>
      <c r="I2" s="70" t="s">
        <v>66</v>
      </c>
    </row>
    <row r="3" spans="1:10" ht="20" thickBot="1">
      <c r="G3" s="71"/>
      <c r="H3" s="71"/>
      <c r="I3" s="71"/>
      <c r="J3"/>
    </row>
    <row r="4" spans="1:10" ht="20" thickBot="1">
      <c r="A4" s="26" t="s">
        <v>67</v>
      </c>
      <c r="B4" s="27"/>
      <c r="C4" s="28"/>
      <c r="D4" s="29" t="s">
        <v>68</v>
      </c>
      <c r="E4" s="30"/>
      <c r="F4" s="30"/>
      <c r="G4" s="72"/>
      <c r="H4" s="72"/>
      <c r="I4" s="72"/>
      <c r="J4"/>
    </row>
    <row r="5" spans="1:10" s="25" customFormat="1" ht="41" thickBot="1">
      <c r="A5" s="75" t="s">
        <v>69</v>
      </c>
      <c r="B5" s="76" t="s">
        <v>70</v>
      </c>
      <c r="C5" s="76" t="s">
        <v>71</v>
      </c>
      <c r="D5" s="77" t="s">
        <v>8</v>
      </c>
      <c r="E5" s="74" t="s">
        <v>9</v>
      </c>
      <c r="F5" s="74" t="s">
        <v>10</v>
      </c>
      <c r="G5" s="73" t="s">
        <v>11</v>
      </c>
      <c r="H5" s="74" t="s">
        <v>72</v>
      </c>
      <c r="I5" s="74" t="s">
        <v>13</v>
      </c>
      <c r="J5" s="54" t="s">
        <v>73</v>
      </c>
    </row>
    <row r="6" spans="1:10">
      <c r="A6" t="s">
        <v>5</v>
      </c>
      <c r="B6" t="s">
        <v>74</v>
      </c>
      <c r="C6" s="21" t="s">
        <v>75</v>
      </c>
      <c r="D6" s="21" t="s">
        <v>76</v>
      </c>
      <c r="E6" s="21" t="s">
        <v>77</v>
      </c>
      <c r="F6" s="21" t="s">
        <v>77</v>
      </c>
      <c r="G6" s="21" t="s">
        <v>76</v>
      </c>
      <c r="H6" s="21" t="s">
        <v>76</v>
      </c>
      <c r="I6" s="21">
        <v>26</v>
      </c>
      <c r="J6" s="21">
        <v>21</v>
      </c>
    </row>
    <row r="7" spans="1:10">
      <c r="A7" t="s">
        <v>78</v>
      </c>
      <c r="B7" t="s">
        <v>79</v>
      </c>
      <c r="C7" s="21" t="s">
        <v>80</v>
      </c>
      <c r="D7" s="21" t="s">
        <v>76</v>
      </c>
      <c r="E7" s="21" t="s">
        <v>76</v>
      </c>
      <c r="F7" s="21" t="s">
        <v>76</v>
      </c>
      <c r="G7" s="21" t="s">
        <v>76</v>
      </c>
      <c r="H7" s="21" t="s">
        <v>76</v>
      </c>
      <c r="I7" s="21">
        <v>35</v>
      </c>
      <c r="J7" s="21">
        <v>21</v>
      </c>
    </row>
    <row r="8" spans="1:10">
      <c r="A8" t="s">
        <v>81</v>
      </c>
      <c r="B8" t="s">
        <v>82</v>
      </c>
      <c r="C8" s="21" t="s">
        <v>80</v>
      </c>
      <c r="D8" s="21" t="s">
        <v>76</v>
      </c>
      <c r="E8" s="21" t="s">
        <v>76</v>
      </c>
      <c r="F8" s="21" t="s">
        <v>76</v>
      </c>
      <c r="G8" s="21" t="s">
        <v>76</v>
      </c>
      <c r="H8" s="21" t="s">
        <v>76</v>
      </c>
      <c r="I8" s="21">
        <v>30</v>
      </c>
      <c r="J8" s="21">
        <v>21</v>
      </c>
    </row>
    <row r="9" spans="1:10">
      <c r="A9" t="s">
        <v>83</v>
      </c>
      <c r="B9" t="s">
        <v>84</v>
      </c>
      <c r="C9" s="21" t="s">
        <v>75</v>
      </c>
      <c r="D9" s="21" t="s">
        <v>76</v>
      </c>
      <c r="E9" s="21" t="s">
        <v>77</v>
      </c>
      <c r="F9" s="21" t="s">
        <v>77</v>
      </c>
      <c r="G9" s="21" t="s">
        <v>76</v>
      </c>
      <c r="H9" s="21" t="s">
        <v>76</v>
      </c>
      <c r="I9" s="21">
        <v>78</v>
      </c>
      <c r="J9" s="21">
        <v>21</v>
      </c>
    </row>
    <row r="10" spans="1:10">
      <c r="A10" t="s">
        <v>85</v>
      </c>
      <c r="B10" t="s">
        <v>86</v>
      </c>
      <c r="C10" s="21" t="s">
        <v>80</v>
      </c>
      <c r="D10" s="21" t="s">
        <v>76</v>
      </c>
      <c r="E10" s="21" t="s">
        <v>76</v>
      </c>
      <c r="F10" s="21" t="s">
        <v>76</v>
      </c>
      <c r="G10" s="21" t="s">
        <v>76</v>
      </c>
      <c r="H10" s="21" t="s">
        <v>76</v>
      </c>
      <c r="I10" s="21">
        <v>35</v>
      </c>
      <c r="J10" s="21">
        <v>21</v>
      </c>
    </row>
    <row r="11" spans="1:10">
      <c r="A11" t="s">
        <v>87</v>
      </c>
      <c r="B11" t="s">
        <v>88</v>
      </c>
      <c r="C11" s="21" t="s">
        <v>80</v>
      </c>
      <c r="D11" s="21" t="s">
        <v>76</v>
      </c>
      <c r="E11" s="21" t="s">
        <v>76</v>
      </c>
      <c r="F11" s="21" t="s">
        <v>76</v>
      </c>
      <c r="G11" s="21" t="s">
        <v>76</v>
      </c>
      <c r="H11" s="21" t="s">
        <v>76</v>
      </c>
      <c r="I11" s="21">
        <v>14</v>
      </c>
      <c r="J11" s="21">
        <v>21</v>
      </c>
    </row>
    <row r="12" spans="1:10">
      <c r="A12" t="s">
        <v>89</v>
      </c>
      <c r="B12" t="s">
        <v>90</v>
      </c>
      <c r="C12" s="21" t="s">
        <v>80</v>
      </c>
      <c r="D12" s="21" t="s">
        <v>76</v>
      </c>
      <c r="E12" s="21" t="s">
        <v>76</v>
      </c>
      <c r="F12" s="21" t="s">
        <v>76</v>
      </c>
      <c r="G12" s="21" t="s">
        <v>76</v>
      </c>
      <c r="H12" s="21" t="s">
        <v>76</v>
      </c>
      <c r="I12" s="21">
        <v>48</v>
      </c>
      <c r="J12" s="21">
        <v>21</v>
      </c>
    </row>
    <row r="13" spans="1:10">
      <c r="A13" t="s">
        <v>91</v>
      </c>
      <c r="B13" t="s">
        <v>92</v>
      </c>
      <c r="C13" s="21" t="s">
        <v>80</v>
      </c>
      <c r="D13" s="21" t="s">
        <v>76</v>
      </c>
      <c r="E13" s="21" t="s">
        <v>76</v>
      </c>
      <c r="F13" s="21" t="s">
        <v>76</v>
      </c>
      <c r="G13" s="21" t="s">
        <v>76</v>
      </c>
      <c r="H13" s="21" t="s">
        <v>76</v>
      </c>
      <c r="I13" s="21">
        <v>5</v>
      </c>
      <c r="J13" s="21">
        <v>21</v>
      </c>
    </row>
    <row r="14" spans="1:10">
      <c r="A14" t="s">
        <v>93</v>
      </c>
      <c r="B14" t="s">
        <v>94</v>
      </c>
      <c r="C14" s="21" t="s">
        <v>80</v>
      </c>
      <c r="D14" s="21" t="s">
        <v>76</v>
      </c>
      <c r="E14" s="21" t="s">
        <v>76</v>
      </c>
      <c r="F14" s="21" t="s">
        <v>76</v>
      </c>
      <c r="G14" s="21" t="s">
        <v>76</v>
      </c>
      <c r="H14" s="21" t="s">
        <v>76</v>
      </c>
      <c r="I14" s="21">
        <v>19</v>
      </c>
      <c r="J14" s="21">
        <v>21</v>
      </c>
    </row>
    <row r="15" spans="1:10">
      <c r="A15" t="s">
        <v>95</v>
      </c>
      <c r="B15" t="s">
        <v>96</v>
      </c>
      <c r="C15" s="21" t="s">
        <v>80</v>
      </c>
      <c r="D15" s="21" t="s">
        <v>76</v>
      </c>
      <c r="E15" s="21" t="s">
        <v>76</v>
      </c>
      <c r="F15" s="21" t="s">
        <v>76</v>
      </c>
      <c r="G15" s="21" t="s">
        <v>76</v>
      </c>
      <c r="H15" s="21" t="s">
        <v>76</v>
      </c>
      <c r="I15" s="21">
        <v>29</v>
      </c>
      <c r="J15" s="21">
        <v>21</v>
      </c>
    </row>
    <row r="16" spans="1:10">
      <c r="A16" t="s">
        <v>97</v>
      </c>
      <c r="B16" t="s">
        <v>98</v>
      </c>
      <c r="C16" s="21" t="s">
        <v>80</v>
      </c>
      <c r="D16" s="21" t="s">
        <v>76</v>
      </c>
      <c r="E16" s="21" t="s">
        <v>76</v>
      </c>
      <c r="F16" s="21" t="s">
        <v>76</v>
      </c>
      <c r="G16" s="21" t="s">
        <v>76</v>
      </c>
      <c r="H16" s="21" t="s">
        <v>76</v>
      </c>
      <c r="I16" s="21">
        <v>2</v>
      </c>
      <c r="J16" s="21">
        <v>21</v>
      </c>
    </row>
    <row r="17" spans="1:10">
      <c r="A17" t="s">
        <v>99</v>
      </c>
      <c r="B17" t="s">
        <v>100</v>
      </c>
      <c r="C17" s="21" t="s">
        <v>80</v>
      </c>
      <c r="D17" s="21" t="s">
        <v>76</v>
      </c>
      <c r="E17" s="21" t="s">
        <v>76</v>
      </c>
      <c r="F17" s="21" t="s">
        <v>76</v>
      </c>
      <c r="G17" s="21" t="s">
        <v>76</v>
      </c>
      <c r="H17" s="21" t="s">
        <v>76</v>
      </c>
      <c r="I17" s="21">
        <v>44</v>
      </c>
      <c r="J17" s="21">
        <v>21</v>
      </c>
    </row>
    <row r="18" spans="1:10">
      <c r="A18" t="s">
        <v>101</v>
      </c>
      <c r="B18" t="s">
        <v>102</v>
      </c>
      <c r="C18" s="21" t="s">
        <v>80</v>
      </c>
      <c r="D18" s="21" t="s">
        <v>76</v>
      </c>
      <c r="E18" s="21" t="s">
        <v>76</v>
      </c>
      <c r="F18" s="21" t="s">
        <v>76</v>
      </c>
      <c r="G18" s="21" t="s">
        <v>76</v>
      </c>
      <c r="H18" s="21" t="s">
        <v>76</v>
      </c>
      <c r="I18" s="21">
        <v>3</v>
      </c>
      <c r="J18" s="21">
        <v>21</v>
      </c>
    </row>
    <row r="19" spans="1:10">
      <c r="A19" t="s">
        <v>103</v>
      </c>
      <c r="B19" t="s">
        <v>104</v>
      </c>
      <c r="C19" s="21" t="s">
        <v>80</v>
      </c>
      <c r="D19" s="21" t="s">
        <v>76</v>
      </c>
      <c r="E19" s="21" t="s">
        <v>76</v>
      </c>
      <c r="F19" s="21" t="s">
        <v>76</v>
      </c>
      <c r="G19" s="21" t="s">
        <v>76</v>
      </c>
      <c r="H19" s="21" t="s">
        <v>76</v>
      </c>
      <c r="I19" s="21">
        <v>20</v>
      </c>
      <c r="J19" s="21">
        <v>21</v>
      </c>
    </row>
    <row r="20" spans="1:10">
      <c r="A20" t="s">
        <v>105</v>
      </c>
      <c r="B20" t="s">
        <v>106</v>
      </c>
      <c r="C20" s="21" t="s">
        <v>80</v>
      </c>
      <c r="D20" s="21" t="s">
        <v>76</v>
      </c>
      <c r="E20" s="21" t="s">
        <v>76</v>
      </c>
      <c r="F20" s="21" t="s">
        <v>76</v>
      </c>
      <c r="G20" s="21" t="s">
        <v>76</v>
      </c>
      <c r="H20" s="21" t="s">
        <v>76</v>
      </c>
      <c r="I20" s="21">
        <v>4</v>
      </c>
      <c r="J20" s="21">
        <v>21</v>
      </c>
    </row>
    <row r="21" spans="1:10">
      <c r="A21" t="s">
        <v>107</v>
      </c>
      <c r="B21" t="s">
        <v>108</v>
      </c>
      <c r="C21" s="21" t="s">
        <v>80</v>
      </c>
      <c r="D21" s="21" t="s">
        <v>76</v>
      </c>
      <c r="E21" s="21" t="s">
        <v>76</v>
      </c>
      <c r="F21" s="21" t="s">
        <v>76</v>
      </c>
      <c r="G21" s="21" t="s">
        <v>76</v>
      </c>
      <c r="H21" s="21" t="s">
        <v>76</v>
      </c>
      <c r="I21" s="21">
        <v>13</v>
      </c>
      <c r="J21" s="21">
        <v>21</v>
      </c>
    </row>
    <row r="22" spans="1:10">
      <c r="A22" t="s">
        <v>109</v>
      </c>
      <c r="B22" t="s">
        <v>110</v>
      </c>
      <c r="C22" s="21" t="s">
        <v>80</v>
      </c>
      <c r="D22" s="21" t="s">
        <v>76</v>
      </c>
      <c r="E22" s="21" t="s">
        <v>76</v>
      </c>
      <c r="F22" s="21" t="s">
        <v>76</v>
      </c>
      <c r="G22" s="21" t="s">
        <v>76</v>
      </c>
      <c r="H22" s="21" t="s">
        <v>76</v>
      </c>
      <c r="I22" s="21">
        <v>29</v>
      </c>
      <c r="J22" s="21">
        <v>21</v>
      </c>
    </row>
    <row r="23" spans="1:10">
      <c r="A23" t="s">
        <v>111</v>
      </c>
      <c r="B23" t="s">
        <v>112</v>
      </c>
      <c r="C23" s="21" t="s">
        <v>80</v>
      </c>
      <c r="D23" s="21" t="s">
        <v>76</v>
      </c>
      <c r="E23" s="21" t="s">
        <v>76</v>
      </c>
      <c r="F23" s="21" t="s">
        <v>76</v>
      </c>
      <c r="G23" s="21" t="s">
        <v>76</v>
      </c>
      <c r="H23" s="21" t="s">
        <v>76</v>
      </c>
      <c r="I23" s="21">
        <v>1</v>
      </c>
      <c r="J23" s="21">
        <v>21</v>
      </c>
    </row>
    <row r="24" spans="1:10">
      <c r="A24" t="s">
        <v>113</v>
      </c>
      <c r="B24" t="s">
        <v>114</v>
      </c>
      <c r="C24" s="21" t="s">
        <v>80</v>
      </c>
      <c r="D24" s="21" t="s">
        <v>76</v>
      </c>
      <c r="E24" s="21" t="s">
        <v>76</v>
      </c>
      <c r="F24" s="21" t="s">
        <v>76</v>
      </c>
      <c r="G24" s="21" t="s">
        <v>76</v>
      </c>
      <c r="H24" s="21" t="s">
        <v>76</v>
      </c>
      <c r="I24" s="21">
        <v>43</v>
      </c>
      <c r="J24" s="21">
        <v>21</v>
      </c>
    </row>
    <row r="25" spans="1:10">
      <c r="A25" t="s">
        <v>115</v>
      </c>
      <c r="B25" t="s">
        <v>116</v>
      </c>
      <c r="C25" s="21" t="s">
        <v>80</v>
      </c>
      <c r="D25" s="21" t="s">
        <v>76</v>
      </c>
      <c r="E25" s="21" t="s">
        <v>76</v>
      </c>
      <c r="F25" s="21" t="s">
        <v>76</v>
      </c>
      <c r="G25" s="21" t="s">
        <v>76</v>
      </c>
      <c r="H25" s="21" t="s">
        <v>76</v>
      </c>
      <c r="I25" s="21">
        <v>20</v>
      </c>
      <c r="J25" s="21">
        <v>21</v>
      </c>
    </row>
    <row r="26" spans="1:10">
      <c r="A26" t="s">
        <v>117</v>
      </c>
      <c r="B26" t="s">
        <v>118</v>
      </c>
      <c r="C26" s="21" t="s">
        <v>80</v>
      </c>
      <c r="D26" s="21" t="s">
        <v>76</v>
      </c>
      <c r="E26" s="21" t="s">
        <v>76</v>
      </c>
      <c r="F26" s="21" t="s">
        <v>76</v>
      </c>
      <c r="G26" s="21" t="s">
        <v>76</v>
      </c>
      <c r="H26" s="21" t="s">
        <v>76</v>
      </c>
      <c r="I26" s="21">
        <v>21</v>
      </c>
      <c r="J26" s="21">
        <v>21</v>
      </c>
    </row>
    <row r="27" spans="1:10">
      <c r="A27" t="s">
        <v>119</v>
      </c>
      <c r="B27" t="s">
        <v>120</v>
      </c>
      <c r="C27" s="21" t="s">
        <v>80</v>
      </c>
      <c r="D27" s="21" t="s">
        <v>76</v>
      </c>
      <c r="E27" s="21" t="s">
        <v>76</v>
      </c>
      <c r="F27" s="21" t="s">
        <v>76</v>
      </c>
      <c r="G27" s="21" t="s">
        <v>76</v>
      </c>
      <c r="H27" s="21" t="s">
        <v>76</v>
      </c>
      <c r="I27" s="21">
        <v>34</v>
      </c>
      <c r="J27" s="21">
        <v>21</v>
      </c>
    </row>
    <row r="28" spans="1:10">
      <c r="A28" t="s">
        <v>121</v>
      </c>
      <c r="B28" t="s">
        <v>122</v>
      </c>
      <c r="C28" s="21" t="s">
        <v>80</v>
      </c>
      <c r="D28" s="21" t="s">
        <v>76</v>
      </c>
      <c r="E28" s="21" t="s">
        <v>76</v>
      </c>
      <c r="F28" s="21" t="s">
        <v>76</v>
      </c>
      <c r="G28" s="21" t="s">
        <v>76</v>
      </c>
      <c r="H28" s="21" t="s">
        <v>76</v>
      </c>
      <c r="I28" s="21">
        <v>30</v>
      </c>
      <c r="J28" s="21">
        <v>21</v>
      </c>
    </row>
    <row r="29" spans="1:10">
      <c r="A29" t="s">
        <v>123</v>
      </c>
      <c r="B29" t="s">
        <v>124</v>
      </c>
      <c r="C29" s="21" t="s">
        <v>80</v>
      </c>
      <c r="D29" s="21" t="s">
        <v>76</v>
      </c>
      <c r="E29" s="21" t="s">
        <v>76</v>
      </c>
      <c r="F29" s="21" t="s">
        <v>76</v>
      </c>
      <c r="G29" s="21" t="s">
        <v>76</v>
      </c>
      <c r="H29" s="21" t="s">
        <v>76</v>
      </c>
      <c r="I29" s="21">
        <v>15</v>
      </c>
      <c r="J29" s="21">
        <v>21</v>
      </c>
    </row>
    <row r="30" spans="1:10">
      <c r="A30" t="s">
        <v>125</v>
      </c>
      <c r="B30" t="s">
        <v>126</v>
      </c>
      <c r="C30" s="21" t="s">
        <v>80</v>
      </c>
      <c r="D30" s="21" t="s">
        <v>76</v>
      </c>
      <c r="E30" s="21" t="s">
        <v>76</v>
      </c>
      <c r="F30" s="21" t="s">
        <v>76</v>
      </c>
      <c r="G30" s="21" t="s">
        <v>76</v>
      </c>
      <c r="H30" s="21" t="s">
        <v>76</v>
      </c>
      <c r="I30" s="21">
        <v>10</v>
      </c>
      <c r="J30" s="21">
        <v>21</v>
      </c>
    </row>
    <row r="31" spans="1:10">
      <c r="A31" t="s">
        <v>127</v>
      </c>
      <c r="B31" t="s">
        <v>128</v>
      </c>
      <c r="C31" s="21" t="s">
        <v>80</v>
      </c>
      <c r="D31" s="21" t="s">
        <v>76</v>
      </c>
      <c r="E31" s="21" t="s">
        <v>76</v>
      </c>
      <c r="F31" s="21" t="s">
        <v>76</v>
      </c>
      <c r="G31" s="21" t="s">
        <v>76</v>
      </c>
      <c r="H31" s="21" t="s">
        <v>76</v>
      </c>
      <c r="I31" s="21">
        <v>18</v>
      </c>
      <c r="J31" s="21">
        <v>21</v>
      </c>
    </row>
    <row r="32" spans="1:10">
      <c r="A32" t="s">
        <v>129</v>
      </c>
      <c r="B32" t="s">
        <v>130</v>
      </c>
      <c r="C32" s="21" t="s">
        <v>75</v>
      </c>
      <c r="D32" s="21" t="s">
        <v>76</v>
      </c>
      <c r="E32" s="21" t="s">
        <v>77</v>
      </c>
      <c r="F32" s="21" t="s">
        <v>77</v>
      </c>
      <c r="G32" s="21" t="s">
        <v>76</v>
      </c>
      <c r="H32" s="21" t="s">
        <v>76</v>
      </c>
      <c r="I32" s="21">
        <v>26</v>
      </c>
      <c r="J32" s="21">
        <v>21</v>
      </c>
    </row>
    <row r="33" spans="1:10">
      <c r="A33" t="s">
        <v>131</v>
      </c>
      <c r="B33" t="s">
        <v>132</v>
      </c>
      <c r="C33" s="21" t="s">
        <v>80</v>
      </c>
      <c r="D33" s="21" t="s">
        <v>76</v>
      </c>
      <c r="E33" s="21" t="s">
        <v>76</v>
      </c>
      <c r="F33" s="21" t="s">
        <v>76</v>
      </c>
      <c r="G33" s="21" t="s">
        <v>76</v>
      </c>
      <c r="H33" s="21" t="s">
        <v>76</v>
      </c>
      <c r="I33" s="21">
        <v>5</v>
      </c>
      <c r="J33" s="21">
        <v>21</v>
      </c>
    </row>
    <row r="34" spans="1:10">
      <c r="A34" t="s">
        <v>133</v>
      </c>
      <c r="B34" t="s">
        <v>134</v>
      </c>
      <c r="C34" s="21" t="s">
        <v>80</v>
      </c>
      <c r="D34" s="21" t="s">
        <v>76</v>
      </c>
      <c r="E34" s="21" t="s">
        <v>77</v>
      </c>
      <c r="F34" s="21" t="s">
        <v>77</v>
      </c>
      <c r="G34" s="21" t="s">
        <v>76</v>
      </c>
      <c r="H34" s="21" t="s">
        <v>76</v>
      </c>
      <c r="I34" s="21">
        <v>4</v>
      </c>
      <c r="J34" s="21">
        <v>21</v>
      </c>
    </row>
    <row r="35" spans="1:10">
      <c r="A35" t="s">
        <v>135</v>
      </c>
      <c r="B35" t="s">
        <v>136</v>
      </c>
      <c r="C35" s="21" t="s">
        <v>80</v>
      </c>
      <c r="D35" s="21" t="s">
        <v>76</v>
      </c>
      <c r="E35" s="21" t="s">
        <v>76</v>
      </c>
      <c r="F35" s="21" t="s">
        <v>76</v>
      </c>
      <c r="G35" s="21" t="s">
        <v>76</v>
      </c>
      <c r="H35" s="21" t="s">
        <v>76</v>
      </c>
      <c r="I35" s="21">
        <v>35</v>
      </c>
      <c r="J35" s="21">
        <v>21</v>
      </c>
    </row>
    <row r="36" spans="1:10">
      <c r="A36" t="s">
        <v>137</v>
      </c>
      <c r="B36" t="s">
        <v>138</v>
      </c>
      <c r="C36" s="21" t="s">
        <v>75</v>
      </c>
      <c r="D36" s="21" t="s">
        <v>76</v>
      </c>
      <c r="E36" s="21" t="s">
        <v>77</v>
      </c>
      <c r="F36" s="21" t="s">
        <v>77</v>
      </c>
      <c r="G36" s="21" t="s">
        <v>76</v>
      </c>
      <c r="H36" s="21" t="s">
        <v>76</v>
      </c>
      <c r="I36" s="21">
        <v>36</v>
      </c>
      <c r="J36" s="21">
        <v>21</v>
      </c>
    </row>
    <row r="37" spans="1:10">
      <c r="A37" t="s">
        <v>139</v>
      </c>
      <c r="B37" t="s">
        <v>140</v>
      </c>
      <c r="C37" s="21" t="s">
        <v>80</v>
      </c>
      <c r="D37" s="21" t="s">
        <v>76</v>
      </c>
      <c r="E37" s="21" t="s">
        <v>76</v>
      </c>
      <c r="F37" s="21" t="s">
        <v>76</v>
      </c>
      <c r="G37" s="21" t="s">
        <v>76</v>
      </c>
      <c r="H37" s="21" t="s">
        <v>76</v>
      </c>
      <c r="I37" s="21">
        <v>7</v>
      </c>
      <c r="J37" s="21">
        <v>21</v>
      </c>
    </row>
    <row r="38" spans="1:10">
      <c r="A38" t="s">
        <v>141</v>
      </c>
      <c r="B38" t="s">
        <v>142</v>
      </c>
      <c r="C38" s="21" t="s">
        <v>80</v>
      </c>
      <c r="D38" s="21" t="s">
        <v>76</v>
      </c>
      <c r="E38" s="21" t="s">
        <v>76</v>
      </c>
      <c r="F38" s="21" t="s">
        <v>76</v>
      </c>
      <c r="G38" s="21" t="s">
        <v>76</v>
      </c>
      <c r="H38" s="21" t="s">
        <v>76</v>
      </c>
      <c r="I38" s="21">
        <v>9</v>
      </c>
      <c r="J38" s="21">
        <v>21</v>
      </c>
    </row>
    <row r="39" spans="1:10">
      <c r="A39" t="s">
        <v>143</v>
      </c>
      <c r="B39" t="s">
        <v>144</v>
      </c>
      <c r="C39" s="21" t="s">
        <v>80</v>
      </c>
      <c r="D39" s="21" t="s">
        <v>76</v>
      </c>
      <c r="E39" s="21" t="s">
        <v>76</v>
      </c>
      <c r="F39" s="21" t="s">
        <v>76</v>
      </c>
      <c r="G39" s="21" t="s">
        <v>76</v>
      </c>
      <c r="H39" s="21" t="s">
        <v>76</v>
      </c>
      <c r="I39" s="21">
        <v>3</v>
      </c>
      <c r="J39" s="21">
        <v>21</v>
      </c>
    </row>
    <row r="40" spans="1:10">
      <c r="A40" t="s">
        <v>145</v>
      </c>
      <c r="B40" t="s">
        <v>146</v>
      </c>
      <c r="C40" s="21" t="s">
        <v>80</v>
      </c>
      <c r="D40" s="21" t="s">
        <v>76</v>
      </c>
      <c r="E40" s="21" t="s">
        <v>76</v>
      </c>
      <c r="F40" s="21" t="s">
        <v>76</v>
      </c>
      <c r="G40" s="21" t="s">
        <v>76</v>
      </c>
      <c r="H40" s="21" t="s">
        <v>76</v>
      </c>
      <c r="I40" s="21">
        <v>4</v>
      </c>
      <c r="J40" s="21">
        <v>21</v>
      </c>
    </row>
    <row r="41" spans="1:10">
      <c r="A41" t="s">
        <v>147</v>
      </c>
      <c r="B41" t="s">
        <v>148</v>
      </c>
      <c r="C41" s="21" t="s">
        <v>80</v>
      </c>
      <c r="D41" s="21" t="s">
        <v>76</v>
      </c>
      <c r="E41" s="21" t="s">
        <v>76</v>
      </c>
      <c r="F41" s="21" t="s">
        <v>76</v>
      </c>
      <c r="G41" s="21" t="s">
        <v>76</v>
      </c>
      <c r="H41" s="21" t="s">
        <v>76</v>
      </c>
      <c r="I41" s="21">
        <v>33</v>
      </c>
      <c r="J41" s="21">
        <v>21</v>
      </c>
    </row>
    <row r="42" spans="1:10">
      <c r="A42" t="s">
        <v>149</v>
      </c>
      <c r="B42" t="s">
        <v>150</v>
      </c>
      <c r="C42" s="21" t="s">
        <v>80</v>
      </c>
      <c r="D42" s="21" t="s">
        <v>76</v>
      </c>
      <c r="E42" s="21" t="s">
        <v>76</v>
      </c>
      <c r="F42" s="21" t="s">
        <v>76</v>
      </c>
      <c r="G42" s="21" t="s">
        <v>76</v>
      </c>
      <c r="H42" s="21" t="s">
        <v>76</v>
      </c>
      <c r="I42" s="21">
        <v>10</v>
      </c>
      <c r="J42" s="21">
        <v>21</v>
      </c>
    </row>
    <row r="43" spans="1:10">
      <c r="A43" t="s">
        <v>151</v>
      </c>
      <c r="B43" t="s">
        <v>152</v>
      </c>
      <c r="C43" s="21" t="s">
        <v>80</v>
      </c>
      <c r="D43" s="21" t="s">
        <v>76</v>
      </c>
      <c r="E43" s="21" t="s">
        <v>76</v>
      </c>
      <c r="F43" s="21" t="s">
        <v>76</v>
      </c>
      <c r="G43" s="21" t="s">
        <v>76</v>
      </c>
      <c r="H43" s="21" t="s">
        <v>76</v>
      </c>
      <c r="I43" s="21">
        <v>6</v>
      </c>
      <c r="J43" s="21">
        <v>21</v>
      </c>
    </row>
    <row r="44" spans="1:10">
      <c r="A44" t="s">
        <v>153</v>
      </c>
      <c r="B44" t="s">
        <v>154</v>
      </c>
      <c r="C44" s="21" t="s">
        <v>80</v>
      </c>
      <c r="D44" s="21" t="s">
        <v>76</v>
      </c>
      <c r="E44" s="21" t="s">
        <v>76</v>
      </c>
      <c r="F44" s="21" t="s">
        <v>76</v>
      </c>
      <c r="G44" s="21" t="s">
        <v>76</v>
      </c>
      <c r="H44" s="21" t="s">
        <v>76</v>
      </c>
      <c r="I44" s="21">
        <v>3</v>
      </c>
      <c r="J44" s="21">
        <v>21</v>
      </c>
    </row>
    <row r="45" spans="1:10">
      <c r="A45" t="s">
        <v>155</v>
      </c>
      <c r="B45" t="s">
        <v>156</v>
      </c>
      <c r="C45" s="21" t="s">
        <v>80</v>
      </c>
      <c r="D45" s="21" t="s">
        <v>76</v>
      </c>
      <c r="E45" s="21" t="s">
        <v>76</v>
      </c>
      <c r="F45" s="21" t="s">
        <v>76</v>
      </c>
      <c r="G45" s="21" t="s">
        <v>76</v>
      </c>
      <c r="H45" s="21" t="s">
        <v>76</v>
      </c>
      <c r="I45" s="21">
        <v>5</v>
      </c>
      <c r="J45" s="21">
        <v>21</v>
      </c>
    </row>
    <row r="46" spans="1:10">
      <c r="A46" t="s">
        <v>157</v>
      </c>
      <c r="B46" t="s">
        <v>158</v>
      </c>
      <c r="C46" s="21" t="s">
        <v>80</v>
      </c>
      <c r="D46" s="21" t="s">
        <v>76</v>
      </c>
      <c r="E46" s="21" t="s">
        <v>76</v>
      </c>
      <c r="F46" s="21" t="s">
        <v>76</v>
      </c>
      <c r="G46" s="21" t="s">
        <v>76</v>
      </c>
      <c r="H46" s="21" t="s">
        <v>76</v>
      </c>
      <c r="I46" s="21">
        <v>45</v>
      </c>
      <c r="J46" s="21">
        <v>21</v>
      </c>
    </row>
    <row r="47" spans="1:10">
      <c r="A47" t="s">
        <v>159</v>
      </c>
      <c r="B47" t="s">
        <v>160</v>
      </c>
      <c r="C47" s="21" t="s">
        <v>75</v>
      </c>
      <c r="D47" s="21" t="s">
        <v>76</v>
      </c>
      <c r="E47" s="21" t="s">
        <v>77</v>
      </c>
      <c r="F47" s="21" t="s">
        <v>77</v>
      </c>
      <c r="G47" s="21" t="s">
        <v>76</v>
      </c>
      <c r="H47" s="21" t="s">
        <v>76</v>
      </c>
      <c r="I47" s="21">
        <v>19</v>
      </c>
      <c r="J47" s="21">
        <v>21</v>
      </c>
    </row>
    <row r="48" spans="1:10">
      <c r="A48" t="s">
        <v>161</v>
      </c>
      <c r="B48" t="s">
        <v>162</v>
      </c>
      <c r="C48" s="21" t="s">
        <v>80</v>
      </c>
      <c r="D48" s="21" t="s">
        <v>76</v>
      </c>
      <c r="E48" s="21" t="s">
        <v>77</v>
      </c>
      <c r="F48" s="21" t="s">
        <v>77</v>
      </c>
      <c r="G48" s="21" t="s">
        <v>76</v>
      </c>
      <c r="H48" s="21" t="s">
        <v>76</v>
      </c>
      <c r="I48" s="21">
        <v>4</v>
      </c>
      <c r="J48" s="21">
        <v>21</v>
      </c>
    </row>
    <row r="49" spans="1:10">
      <c r="A49" t="s">
        <v>163</v>
      </c>
      <c r="B49" t="s">
        <v>164</v>
      </c>
      <c r="C49" s="21" t="s">
        <v>80</v>
      </c>
      <c r="D49" s="21" t="s">
        <v>76</v>
      </c>
      <c r="E49" s="21" t="s">
        <v>76</v>
      </c>
      <c r="F49" s="21" t="s">
        <v>76</v>
      </c>
      <c r="G49" s="21" t="s">
        <v>76</v>
      </c>
      <c r="H49" s="21" t="s">
        <v>76</v>
      </c>
      <c r="I49" s="21">
        <v>17</v>
      </c>
      <c r="J49" s="21">
        <v>21</v>
      </c>
    </row>
    <row r="50" spans="1:10">
      <c r="A50" t="s">
        <v>165</v>
      </c>
      <c r="B50" t="s">
        <v>166</v>
      </c>
      <c r="C50" s="21" t="s">
        <v>80</v>
      </c>
      <c r="D50" s="21" t="s">
        <v>76</v>
      </c>
      <c r="E50" s="21" t="s">
        <v>76</v>
      </c>
      <c r="F50" s="21" t="s">
        <v>76</v>
      </c>
      <c r="G50" s="21" t="s">
        <v>76</v>
      </c>
      <c r="H50" s="21" t="s">
        <v>76</v>
      </c>
      <c r="I50" s="21">
        <v>21</v>
      </c>
      <c r="J50" s="21">
        <v>21</v>
      </c>
    </row>
    <row r="51" spans="1:10">
      <c r="A51" t="s">
        <v>167</v>
      </c>
      <c r="B51" t="s">
        <v>168</v>
      </c>
      <c r="C51" s="21" t="s">
        <v>80</v>
      </c>
      <c r="D51" s="21" t="s">
        <v>76</v>
      </c>
      <c r="E51" s="21" t="s">
        <v>76</v>
      </c>
      <c r="F51" s="21" t="s">
        <v>76</v>
      </c>
      <c r="G51" s="21" t="s">
        <v>76</v>
      </c>
      <c r="H51" s="21" t="s">
        <v>76</v>
      </c>
      <c r="I51" s="21">
        <v>4</v>
      </c>
      <c r="J51" s="21">
        <v>21</v>
      </c>
    </row>
    <row r="52" spans="1:10">
      <c r="A52" t="s">
        <v>169</v>
      </c>
      <c r="B52" t="s">
        <v>170</v>
      </c>
      <c r="C52" s="21" t="s">
        <v>80</v>
      </c>
      <c r="D52" s="21" t="s">
        <v>76</v>
      </c>
      <c r="E52" s="21" t="s">
        <v>76</v>
      </c>
      <c r="F52" s="21" t="s">
        <v>76</v>
      </c>
      <c r="G52" s="21" t="s">
        <v>76</v>
      </c>
      <c r="H52" s="21" t="s">
        <v>76</v>
      </c>
      <c r="I52" s="21">
        <v>17</v>
      </c>
      <c r="J52" s="21">
        <v>21</v>
      </c>
    </row>
    <row r="53" spans="1:10">
      <c r="A53" t="s">
        <v>171</v>
      </c>
      <c r="B53" t="s">
        <v>172</v>
      </c>
      <c r="C53" s="21" t="s">
        <v>80</v>
      </c>
      <c r="D53" s="21" t="s">
        <v>76</v>
      </c>
      <c r="E53" s="21" t="s">
        <v>76</v>
      </c>
      <c r="F53" s="21" t="s">
        <v>76</v>
      </c>
      <c r="G53" s="21" t="s">
        <v>76</v>
      </c>
      <c r="H53" s="21" t="s">
        <v>76</v>
      </c>
      <c r="I53" s="21">
        <v>42</v>
      </c>
      <c r="J53" s="21">
        <v>21</v>
      </c>
    </row>
    <row r="54" spans="1:10">
      <c r="A54" t="s">
        <v>173</v>
      </c>
      <c r="B54" t="s">
        <v>174</v>
      </c>
      <c r="C54" s="21" t="s">
        <v>80</v>
      </c>
      <c r="D54" s="21" t="s">
        <v>76</v>
      </c>
      <c r="E54" s="21" t="s">
        <v>76</v>
      </c>
      <c r="F54" s="21" t="s">
        <v>76</v>
      </c>
      <c r="G54" s="21" t="s">
        <v>76</v>
      </c>
      <c r="H54" s="21" t="s">
        <v>76</v>
      </c>
      <c r="I54" s="21">
        <v>4</v>
      </c>
      <c r="J54" s="21">
        <v>21</v>
      </c>
    </row>
    <row r="55" spans="1:10">
      <c r="A55" t="s">
        <v>175</v>
      </c>
      <c r="B55" t="s">
        <v>176</v>
      </c>
      <c r="C55" s="21" t="s">
        <v>80</v>
      </c>
      <c r="D55" s="21" t="s">
        <v>76</v>
      </c>
      <c r="E55" s="21" t="s">
        <v>76</v>
      </c>
      <c r="F55" s="21" t="s">
        <v>76</v>
      </c>
      <c r="G55" s="21" t="s">
        <v>76</v>
      </c>
      <c r="H55" s="21" t="s">
        <v>76</v>
      </c>
      <c r="I55" s="21">
        <v>21</v>
      </c>
      <c r="J55" s="21">
        <v>21</v>
      </c>
    </row>
    <row r="56" spans="1:10">
      <c r="A56" t="s">
        <v>177</v>
      </c>
      <c r="B56" t="s">
        <v>178</v>
      </c>
      <c r="C56" s="21" t="s">
        <v>75</v>
      </c>
      <c r="D56" s="21" t="s">
        <v>76</v>
      </c>
      <c r="E56" s="21" t="s">
        <v>77</v>
      </c>
      <c r="F56" s="21" t="s">
        <v>77</v>
      </c>
      <c r="G56" s="21" t="s">
        <v>76</v>
      </c>
      <c r="H56" s="21" t="s">
        <v>76</v>
      </c>
      <c r="I56" s="21">
        <v>34</v>
      </c>
      <c r="J56" s="21">
        <v>21</v>
      </c>
    </row>
    <row r="57" spans="1:10">
      <c r="A57" t="s">
        <v>179</v>
      </c>
      <c r="B57" t="s">
        <v>180</v>
      </c>
      <c r="C57" s="21" t="s">
        <v>80</v>
      </c>
      <c r="D57" s="21" t="s">
        <v>76</v>
      </c>
      <c r="E57" s="21" t="s">
        <v>76</v>
      </c>
      <c r="F57" s="21" t="s">
        <v>76</v>
      </c>
      <c r="G57" s="21" t="s">
        <v>76</v>
      </c>
      <c r="H57" s="21" t="s">
        <v>76</v>
      </c>
      <c r="I57" s="21">
        <v>6</v>
      </c>
      <c r="J57" s="21">
        <v>21</v>
      </c>
    </row>
    <row r="58" spans="1:10">
      <c r="A58" t="s">
        <v>181</v>
      </c>
      <c r="B58" t="s">
        <v>182</v>
      </c>
      <c r="C58" s="21" t="s">
        <v>80</v>
      </c>
      <c r="D58" s="21" t="s">
        <v>76</v>
      </c>
      <c r="E58" s="21" t="s">
        <v>76</v>
      </c>
      <c r="F58" s="21" t="s">
        <v>76</v>
      </c>
      <c r="G58" s="21" t="s">
        <v>76</v>
      </c>
      <c r="H58" s="21" t="s">
        <v>76</v>
      </c>
      <c r="I58" s="21">
        <v>4</v>
      </c>
      <c r="J58" s="21">
        <v>21</v>
      </c>
    </row>
    <row r="59" spans="1:10">
      <c r="A59" t="s">
        <v>183</v>
      </c>
      <c r="B59" t="s">
        <v>184</v>
      </c>
      <c r="C59" s="21" t="s">
        <v>80</v>
      </c>
      <c r="D59" s="21" t="s">
        <v>76</v>
      </c>
      <c r="E59" s="21" t="s">
        <v>76</v>
      </c>
      <c r="F59" s="21" t="s">
        <v>76</v>
      </c>
      <c r="G59" s="21" t="s">
        <v>76</v>
      </c>
      <c r="H59" s="21" t="s">
        <v>76</v>
      </c>
      <c r="I59" s="21">
        <v>10</v>
      </c>
      <c r="J59" s="21">
        <v>21</v>
      </c>
    </row>
    <row r="60" spans="1:10">
      <c r="A60" t="s">
        <v>185</v>
      </c>
      <c r="B60" t="s">
        <v>186</v>
      </c>
      <c r="C60" s="21" t="s">
        <v>80</v>
      </c>
      <c r="D60" s="21" t="s">
        <v>76</v>
      </c>
      <c r="E60" s="21" t="s">
        <v>76</v>
      </c>
      <c r="F60" s="21" t="s">
        <v>76</v>
      </c>
      <c r="G60" s="21" t="s">
        <v>76</v>
      </c>
      <c r="H60" s="21" t="s">
        <v>76</v>
      </c>
      <c r="I60" s="21">
        <v>20</v>
      </c>
      <c r="J60" s="21">
        <v>21</v>
      </c>
    </row>
    <row r="61" spans="1:10">
      <c r="A61" t="s">
        <v>187</v>
      </c>
      <c r="B61" t="s">
        <v>188</v>
      </c>
      <c r="C61" s="21" t="s">
        <v>80</v>
      </c>
      <c r="D61" s="21" t="s">
        <v>76</v>
      </c>
      <c r="E61" s="21" t="s">
        <v>76</v>
      </c>
      <c r="F61" s="21" t="s">
        <v>76</v>
      </c>
      <c r="G61" s="21" t="s">
        <v>76</v>
      </c>
      <c r="H61" s="21" t="s">
        <v>76</v>
      </c>
      <c r="I61" s="21">
        <v>14</v>
      </c>
      <c r="J61" s="21">
        <v>21</v>
      </c>
    </row>
    <row r="62" spans="1:10">
      <c r="A62" t="s">
        <v>189</v>
      </c>
      <c r="B62" t="s">
        <v>190</v>
      </c>
      <c r="C62" s="21" t="s">
        <v>80</v>
      </c>
      <c r="D62" s="21" t="s">
        <v>76</v>
      </c>
      <c r="E62" s="21" t="s">
        <v>76</v>
      </c>
      <c r="F62" s="21" t="s">
        <v>76</v>
      </c>
      <c r="G62" s="21" t="s">
        <v>76</v>
      </c>
      <c r="H62" s="21" t="s">
        <v>76</v>
      </c>
      <c r="I62" s="21">
        <v>10</v>
      </c>
      <c r="J62" s="21">
        <v>21</v>
      </c>
    </row>
    <row r="63" spans="1:10">
      <c r="A63" t="s">
        <v>191</v>
      </c>
      <c r="B63" t="s">
        <v>192</v>
      </c>
      <c r="C63" s="21" t="s">
        <v>75</v>
      </c>
      <c r="D63" s="21" t="s">
        <v>76</v>
      </c>
      <c r="E63" s="21" t="s">
        <v>77</v>
      </c>
      <c r="F63" s="21" t="s">
        <v>77</v>
      </c>
      <c r="G63" s="21" t="s">
        <v>76</v>
      </c>
      <c r="H63" s="21" t="s">
        <v>76</v>
      </c>
      <c r="I63" s="21">
        <v>30</v>
      </c>
      <c r="J63" s="21">
        <v>21</v>
      </c>
    </row>
    <row r="64" spans="1:10">
      <c r="A64" t="s">
        <v>193</v>
      </c>
      <c r="B64" t="s">
        <v>194</v>
      </c>
      <c r="C64" s="21" t="s">
        <v>80</v>
      </c>
      <c r="D64" s="21" t="s">
        <v>76</v>
      </c>
      <c r="E64" s="21" t="s">
        <v>76</v>
      </c>
      <c r="F64" s="21" t="s">
        <v>76</v>
      </c>
      <c r="G64" s="21" t="s">
        <v>76</v>
      </c>
      <c r="H64" s="21" t="s">
        <v>76</v>
      </c>
      <c r="I64" s="21">
        <v>75</v>
      </c>
      <c r="J64" s="21">
        <v>21</v>
      </c>
    </row>
    <row r="65" spans="1:10">
      <c r="A65" t="s">
        <v>195</v>
      </c>
      <c r="B65" t="s">
        <v>196</v>
      </c>
      <c r="C65" s="21" t="s">
        <v>80</v>
      </c>
      <c r="D65" s="21" t="s">
        <v>76</v>
      </c>
      <c r="E65" s="21" t="s">
        <v>76</v>
      </c>
      <c r="F65" s="21" t="s">
        <v>76</v>
      </c>
      <c r="G65" s="21" t="s">
        <v>76</v>
      </c>
      <c r="H65" s="21" t="s">
        <v>76</v>
      </c>
      <c r="I65" s="21">
        <v>27</v>
      </c>
      <c r="J65" s="21">
        <v>21</v>
      </c>
    </row>
    <row r="66" spans="1:10">
      <c r="A66" t="s">
        <v>197</v>
      </c>
      <c r="B66" t="s">
        <v>198</v>
      </c>
      <c r="C66" s="21" t="s">
        <v>80</v>
      </c>
      <c r="D66" s="21" t="s">
        <v>76</v>
      </c>
      <c r="E66" s="21" t="s">
        <v>76</v>
      </c>
      <c r="F66" s="21" t="s">
        <v>76</v>
      </c>
      <c r="G66" s="21" t="s">
        <v>76</v>
      </c>
      <c r="H66" s="21" t="s">
        <v>76</v>
      </c>
      <c r="I66" s="21">
        <v>24</v>
      </c>
      <c r="J66" s="21">
        <v>21</v>
      </c>
    </row>
    <row r="67" spans="1:10">
      <c r="A67" t="s">
        <v>199</v>
      </c>
      <c r="B67" t="s">
        <v>200</v>
      </c>
      <c r="C67" s="21" t="s">
        <v>80</v>
      </c>
      <c r="D67" s="21" t="s">
        <v>76</v>
      </c>
      <c r="E67" s="21" t="s">
        <v>76</v>
      </c>
      <c r="F67" s="21" t="s">
        <v>76</v>
      </c>
      <c r="G67" s="21" t="s">
        <v>76</v>
      </c>
      <c r="H67" s="21" t="s">
        <v>76</v>
      </c>
      <c r="I67" s="21">
        <v>43</v>
      </c>
      <c r="J67" s="21">
        <v>21</v>
      </c>
    </row>
    <row r="68" spans="1:10">
      <c r="A68" t="s">
        <v>201</v>
      </c>
      <c r="B68" t="s">
        <v>202</v>
      </c>
      <c r="C68" s="21" t="s">
        <v>80</v>
      </c>
      <c r="D68" s="21" t="s">
        <v>76</v>
      </c>
      <c r="E68" s="21" t="s">
        <v>76</v>
      </c>
      <c r="F68" s="21" t="s">
        <v>76</v>
      </c>
      <c r="G68" s="21" t="s">
        <v>76</v>
      </c>
      <c r="H68" s="21" t="s">
        <v>76</v>
      </c>
      <c r="I68" s="21">
        <v>9</v>
      </c>
      <c r="J68" s="21">
        <v>21</v>
      </c>
    </row>
    <row r="69" spans="1:10">
      <c r="A69" t="s">
        <v>203</v>
      </c>
      <c r="B69" t="s">
        <v>204</v>
      </c>
      <c r="C69" s="21" t="s">
        <v>80</v>
      </c>
      <c r="D69" s="21" t="s">
        <v>76</v>
      </c>
      <c r="E69" s="21" t="s">
        <v>76</v>
      </c>
      <c r="F69" s="21" t="s">
        <v>76</v>
      </c>
      <c r="G69" s="21" t="s">
        <v>76</v>
      </c>
      <c r="H69" s="21" t="s">
        <v>76</v>
      </c>
      <c r="I69" s="21">
        <v>43</v>
      </c>
      <c r="J69" s="21">
        <v>21</v>
      </c>
    </row>
    <row r="70" spans="1:10">
      <c r="A70" t="s">
        <v>205</v>
      </c>
      <c r="B70" t="s">
        <v>206</v>
      </c>
      <c r="C70" s="21" t="s">
        <v>80</v>
      </c>
      <c r="D70" s="21" t="s">
        <v>76</v>
      </c>
      <c r="E70" s="21" t="s">
        <v>76</v>
      </c>
      <c r="F70" s="21" t="s">
        <v>76</v>
      </c>
      <c r="G70" s="21" t="s">
        <v>76</v>
      </c>
      <c r="H70" s="21" t="s">
        <v>76</v>
      </c>
      <c r="I70" s="21">
        <v>22</v>
      </c>
      <c r="J70" s="21">
        <v>21</v>
      </c>
    </row>
    <row r="71" spans="1:10">
      <c r="A71" t="s">
        <v>207</v>
      </c>
      <c r="B71" t="s">
        <v>208</v>
      </c>
      <c r="C71" s="21" t="s">
        <v>80</v>
      </c>
      <c r="D71" s="21" t="s">
        <v>76</v>
      </c>
      <c r="E71" s="21" t="s">
        <v>76</v>
      </c>
      <c r="F71" s="21" t="s">
        <v>76</v>
      </c>
      <c r="G71" s="21" t="s">
        <v>76</v>
      </c>
      <c r="H71" s="21" t="s">
        <v>76</v>
      </c>
      <c r="I71" s="21">
        <v>9</v>
      </c>
      <c r="J71" s="21">
        <v>21</v>
      </c>
    </row>
    <row r="72" spans="1:10">
      <c r="A72" t="s">
        <v>209</v>
      </c>
      <c r="B72" t="s">
        <v>210</v>
      </c>
      <c r="C72" s="21" t="s">
        <v>80</v>
      </c>
      <c r="D72" s="21" t="s">
        <v>76</v>
      </c>
      <c r="E72" s="21" t="s">
        <v>76</v>
      </c>
      <c r="F72" s="21" t="s">
        <v>76</v>
      </c>
      <c r="G72" s="21" t="s">
        <v>76</v>
      </c>
      <c r="H72" s="21" t="s">
        <v>76</v>
      </c>
      <c r="I72" s="21">
        <v>37</v>
      </c>
      <c r="J72" s="21">
        <v>21</v>
      </c>
    </row>
    <row r="73" spans="1:10">
      <c r="A73" t="s">
        <v>211</v>
      </c>
      <c r="B73" t="s">
        <v>212</v>
      </c>
      <c r="C73" s="21" t="s">
        <v>80</v>
      </c>
      <c r="D73" s="21" t="s">
        <v>76</v>
      </c>
      <c r="E73" s="21" t="s">
        <v>76</v>
      </c>
      <c r="F73" s="21" t="s">
        <v>76</v>
      </c>
      <c r="G73" s="21" t="s">
        <v>76</v>
      </c>
      <c r="H73" s="21" t="s">
        <v>76</v>
      </c>
      <c r="I73" s="21">
        <v>16</v>
      </c>
      <c r="J73" s="21">
        <v>21</v>
      </c>
    </row>
    <row r="74" spans="1:10">
      <c r="A74" t="s">
        <v>213</v>
      </c>
      <c r="B74" t="s">
        <v>214</v>
      </c>
      <c r="C74" s="21" t="s">
        <v>80</v>
      </c>
      <c r="D74" s="21" t="s">
        <v>76</v>
      </c>
      <c r="E74" s="21" t="s">
        <v>76</v>
      </c>
      <c r="F74" s="21" t="s">
        <v>76</v>
      </c>
      <c r="G74" s="21" t="s">
        <v>76</v>
      </c>
      <c r="H74" s="21" t="s">
        <v>76</v>
      </c>
      <c r="I74" s="21">
        <v>19</v>
      </c>
      <c r="J74" s="21">
        <v>21</v>
      </c>
    </row>
    <row r="75" spans="1:10">
      <c r="A75" t="s">
        <v>215</v>
      </c>
      <c r="B75" t="s">
        <v>216</v>
      </c>
      <c r="C75" s="21" t="s">
        <v>80</v>
      </c>
      <c r="D75" s="21" t="s">
        <v>76</v>
      </c>
      <c r="E75" s="21" t="s">
        <v>76</v>
      </c>
      <c r="F75" s="21" t="s">
        <v>76</v>
      </c>
      <c r="G75" s="21" t="s">
        <v>76</v>
      </c>
      <c r="H75" s="21" t="s">
        <v>76</v>
      </c>
      <c r="I75" s="21">
        <v>25</v>
      </c>
      <c r="J75" s="21">
        <v>21</v>
      </c>
    </row>
    <row r="76" spans="1:10">
      <c r="A76" t="s">
        <v>217</v>
      </c>
      <c r="B76" t="s">
        <v>218</v>
      </c>
      <c r="C76" s="21" t="s">
        <v>80</v>
      </c>
      <c r="D76" s="21" t="s">
        <v>76</v>
      </c>
      <c r="E76" s="21" t="s">
        <v>76</v>
      </c>
      <c r="F76" s="21" t="s">
        <v>76</v>
      </c>
      <c r="G76" s="21" t="s">
        <v>76</v>
      </c>
      <c r="H76" s="21" t="s">
        <v>76</v>
      </c>
      <c r="I76" s="21">
        <v>16</v>
      </c>
      <c r="J76" s="21">
        <v>21</v>
      </c>
    </row>
    <row r="77" spans="1:10">
      <c r="A77" t="s">
        <v>219</v>
      </c>
      <c r="B77" t="s">
        <v>220</v>
      </c>
      <c r="C77" s="21" t="s">
        <v>75</v>
      </c>
      <c r="D77" s="21" t="s">
        <v>76</v>
      </c>
      <c r="E77" s="21" t="s">
        <v>77</v>
      </c>
      <c r="F77" s="21" t="s">
        <v>77</v>
      </c>
      <c r="G77" s="21" t="s">
        <v>76</v>
      </c>
      <c r="H77" s="21" t="s">
        <v>76</v>
      </c>
      <c r="I77" s="21">
        <v>17</v>
      </c>
      <c r="J77" s="21">
        <v>21</v>
      </c>
    </row>
    <row r="78" spans="1:10">
      <c r="A78" t="s">
        <v>221</v>
      </c>
      <c r="B78" t="s">
        <v>222</v>
      </c>
      <c r="C78" s="21" t="s">
        <v>80</v>
      </c>
      <c r="D78" s="21" t="s">
        <v>76</v>
      </c>
      <c r="E78" s="21" t="s">
        <v>76</v>
      </c>
      <c r="F78" s="21" t="s">
        <v>76</v>
      </c>
      <c r="G78" s="21" t="s">
        <v>76</v>
      </c>
      <c r="H78" s="21" t="s">
        <v>76</v>
      </c>
      <c r="I78" s="21">
        <v>72</v>
      </c>
      <c r="J78" s="21">
        <v>21</v>
      </c>
    </row>
    <row r="79" spans="1:10">
      <c r="A79" t="s">
        <v>223</v>
      </c>
      <c r="B79" t="s">
        <v>224</v>
      </c>
      <c r="C79" s="21" t="s">
        <v>80</v>
      </c>
      <c r="D79" s="21" t="s">
        <v>76</v>
      </c>
      <c r="E79" s="21" t="s">
        <v>76</v>
      </c>
      <c r="F79" s="21" t="s">
        <v>76</v>
      </c>
      <c r="G79" s="21" t="s">
        <v>76</v>
      </c>
      <c r="H79" s="21" t="s">
        <v>76</v>
      </c>
      <c r="I79" s="21">
        <v>13</v>
      </c>
      <c r="J79" s="21">
        <v>21</v>
      </c>
    </row>
    <row r="80" spans="1:10">
      <c r="A80" t="s">
        <v>225</v>
      </c>
      <c r="B80" t="s">
        <v>226</v>
      </c>
      <c r="C80" s="21" t="s">
        <v>80</v>
      </c>
      <c r="D80" s="21" t="s">
        <v>76</v>
      </c>
      <c r="E80" s="21" t="s">
        <v>76</v>
      </c>
      <c r="F80" s="21" t="s">
        <v>76</v>
      </c>
      <c r="G80" s="21" t="s">
        <v>76</v>
      </c>
      <c r="H80" s="21" t="s">
        <v>76</v>
      </c>
      <c r="I80" s="21">
        <v>99</v>
      </c>
      <c r="J80" s="21">
        <v>21</v>
      </c>
    </row>
    <row r="81" spans="1:10">
      <c r="A81" t="s">
        <v>227</v>
      </c>
      <c r="B81" t="s">
        <v>228</v>
      </c>
      <c r="C81" s="21" t="s">
        <v>80</v>
      </c>
      <c r="D81" s="21" t="s">
        <v>76</v>
      </c>
      <c r="E81" s="21" t="s">
        <v>76</v>
      </c>
      <c r="F81" s="21" t="s">
        <v>76</v>
      </c>
      <c r="G81" s="21" t="s">
        <v>76</v>
      </c>
      <c r="H81" s="21" t="s">
        <v>76</v>
      </c>
      <c r="I81" s="21">
        <v>92</v>
      </c>
      <c r="J81" s="21">
        <v>21</v>
      </c>
    </row>
    <row r="82" spans="1:10">
      <c r="A82" t="s">
        <v>229</v>
      </c>
      <c r="B82" t="s">
        <v>230</v>
      </c>
      <c r="C82" s="21" t="s">
        <v>80</v>
      </c>
      <c r="D82" s="21" t="s">
        <v>76</v>
      </c>
      <c r="E82" s="21" t="s">
        <v>76</v>
      </c>
      <c r="F82" s="21" t="s">
        <v>76</v>
      </c>
      <c r="G82" s="21" t="s">
        <v>76</v>
      </c>
      <c r="H82" s="21" t="s">
        <v>76</v>
      </c>
      <c r="I82" s="21">
        <v>7</v>
      </c>
      <c r="J82" s="21">
        <v>21</v>
      </c>
    </row>
    <row r="83" spans="1:10">
      <c r="A83" t="s">
        <v>231</v>
      </c>
      <c r="B83" t="s">
        <v>232</v>
      </c>
      <c r="C83" s="21" t="s">
        <v>80</v>
      </c>
      <c r="D83" s="21" t="s">
        <v>76</v>
      </c>
      <c r="E83" s="21" t="s">
        <v>76</v>
      </c>
      <c r="F83" s="21" t="s">
        <v>76</v>
      </c>
      <c r="G83" s="21" t="s">
        <v>76</v>
      </c>
      <c r="H83" s="21" t="s">
        <v>76</v>
      </c>
      <c r="I83" s="21">
        <v>36</v>
      </c>
      <c r="J83" s="21">
        <v>21</v>
      </c>
    </row>
    <row r="84" spans="1:10">
      <c r="A84" t="s">
        <v>233</v>
      </c>
      <c r="B84" t="s">
        <v>234</v>
      </c>
      <c r="C84" s="21" t="s">
        <v>80</v>
      </c>
      <c r="D84" s="21" t="s">
        <v>76</v>
      </c>
      <c r="E84" s="21" t="s">
        <v>76</v>
      </c>
      <c r="F84" s="21" t="s">
        <v>76</v>
      </c>
      <c r="G84" s="21" t="s">
        <v>76</v>
      </c>
      <c r="H84" s="21" t="s">
        <v>76</v>
      </c>
      <c r="I84" s="21">
        <v>68</v>
      </c>
      <c r="J84" s="21">
        <v>21</v>
      </c>
    </row>
    <row r="85" spans="1:10">
      <c r="A85" t="s">
        <v>235</v>
      </c>
      <c r="B85" t="s">
        <v>236</v>
      </c>
      <c r="C85" s="21" t="s">
        <v>80</v>
      </c>
      <c r="D85" s="21" t="s">
        <v>76</v>
      </c>
      <c r="E85" s="21" t="s">
        <v>76</v>
      </c>
      <c r="F85" s="21" t="s">
        <v>76</v>
      </c>
      <c r="G85" s="21" t="s">
        <v>76</v>
      </c>
      <c r="H85" s="21" t="s">
        <v>76</v>
      </c>
      <c r="I85" s="21">
        <v>7</v>
      </c>
      <c r="J85" s="21">
        <v>21</v>
      </c>
    </row>
    <row r="86" spans="1:10">
      <c r="A86" t="s">
        <v>237</v>
      </c>
      <c r="B86" t="s">
        <v>238</v>
      </c>
      <c r="C86" s="21" t="s">
        <v>80</v>
      </c>
      <c r="D86" s="21" t="s">
        <v>76</v>
      </c>
      <c r="E86" s="21" t="s">
        <v>76</v>
      </c>
      <c r="F86" s="21" t="s">
        <v>76</v>
      </c>
      <c r="G86" s="21" t="s">
        <v>76</v>
      </c>
      <c r="H86" s="21" t="s">
        <v>76</v>
      </c>
      <c r="I86" s="21">
        <v>4</v>
      </c>
      <c r="J86" s="21">
        <v>21</v>
      </c>
    </row>
    <row r="87" spans="1:10">
      <c r="A87" t="s">
        <v>239</v>
      </c>
      <c r="B87" t="s">
        <v>240</v>
      </c>
      <c r="C87" s="21" t="s">
        <v>80</v>
      </c>
      <c r="D87" s="21" t="s">
        <v>76</v>
      </c>
      <c r="E87" s="21" t="s">
        <v>76</v>
      </c>
      <c r="F87" s="21" t="s">
        <v>76</v>
      </c>
      <c r="G87" s="21" t="s">
        <v>76</v>
      </c>
      <c r="H87" s="21" t="s">
        <v>76</v>
      </c>
      <c r="I87" s="21">
        <v>6</v>
      </c>
      <c r="J87" s="21">
        <v>21</v>
      </c>
    </row>
    <row r="88" spans="1:10">
      <c r="A88" t="s">
        <v>241</v>
      </c>
      <c r="B88" t="s">
        <v>242</v>
      </c>
      <c r="C88" s="21" t="s">
        <v>75</v>
      </c>
      <c r="D88" s="21" t="s">
        <v>76</v>
      </c>
      <c r="E88" s="21" t="s">
        <v>77</v>
      </c>
      <c r="F88" s="21" t="s">
        <v>77</v>
      </c>
      <c r="G88" s="21" t="s">
        <v>76</v>
      </c>
      <c r="H88" s="21" t="s">
        <v>76</v>
      </c>
      <c r="I88" s="21">
        <v>31</v>
      </c>
      <c r="J88" s="21">
        <v>21</v>
      </c>
    </row>
    <row r="89" spans="1:10">
      <c r="A89" t="s">
        <v>243</v>
      </c>
      <c r="B89" t="s">
        <v>244</v>
      </c>
      <c r="C89" s="21" t="s">
        <v>80</v>
      </c>
      <c r="D89" s="21" t="s">
        <v>76</v>
      </c>
      <c r="E89" s="21" t="s">
        <v>76</v>
      </c>
      <c r="F89" s="21" t="s">
        <v>76</v>
      </c>
      <c r="G89" s="21" t="s">
        <v>76</v>
      </c>
      <c r="H89" s="21" t="s">
        <v>76</v>
      </c>
      <c r="I89" s="21">
        <v>28</v>
      </c>
      <c r="J89" s="21">
        <v>21</v>
      </c>
    </row>
    <row r="90" spans="1:10">
      <c r="A90" t="s">
        <v>245</v>
      </c>
      <c r="B90" t="s">
        <v>246</v>
      </c>
      <c r="C90" s="21" t="s">
        <v>80</v>
      </c>
      <c r="D90" s="21" t="s">
        <v>76</v>
      </c>
      <c r="E90" s="21" t="s">
        <v>76</v>
      </c>
      <c r="F90" s="21" t="s">
        <v>76</v>
      </c>
      <c r="G90" s="21" t="s">
        <v>76</v>
      </c>
      <c r="H90" s="21" t="s">
        <v>76</v>
      </c>
      <c r="I90" s="21">
        <v>34</v>
      </c>
      <c r="J90" s="21">
        <v>21</v>
      </c>
    </row>
    <row r="91" spans="1:10">
      <c r="A91" t="s">
        <v>247</v>
      </c>
      <c r="B91" t="s">
        <v>248</v>
      </c>
      <c r="C91" s="21" t="s">
        <v>80</v>
      </c>
      <c r="D91" s="21" t="s">
        <v>76</v>
      </c>
      <c r="E91" s="21" t="s">
        <v>76</v>
      </c>
      <c r="F91" s="21" t="s">
        <v>76</v>
      </c>
      <c r="G91" s="21" t="s">
        <v>76</v>
      </c>
      <c r="H91" s="21" t="s">
        <v>76</v>
      </c>
      <c r="I91" s="21">
        <v>15</v>
      </c>
      <c r="J91" s="21">
        <v>21</v>
      </c>
    </row>
    <row r="92" spans="1:10">
      <c r="A92" t="s">
        <v>249</v>
      </c>
      <c r="B92" t="s">
        <v>250</v>
      </c>
      <c r="C92" s="21" t="s">
        <v>80</v>
      </c>
      <c r="D92" s="21" t="s">
        <v>76</v>
      </c>
      <c r="E92" s="21" t="s">
        <v>76</v>
      </c>
      <c r="F92" s="21" t="s">
        <v>76</v>
      </c>
      <c r="G92" s="21" t="s">
        <v>76</v>
      </c>
      <c r="H92" s="21" t="s">
        <v>76</v>
      </c>
      <c r="I92" s="21">
        <v>30</v>
      </c>
      <c r="J92" s="21">
        <v>21</v>
      </c>
    </row>
    <row r="93" spans="1:10">
      <c r="A93" t="s">
        <v>251</v>
      </c>
      <c r="B93" t="s">
        <v>252</v>
      </c>
      <c r="C93" s="21" t="s">
        <v>80</v>
      </c>
      <c r="D93" s="21" t="s">
        <v>76</v>
      </c>
      <c r="E93" s="21" t="s">
        <v>76</v>
      </c>
      <c r="F93" s="21" t="s">
        <v>76</v>
      </c>
      <c r="G93" s="21" t="s">
        <v>76</v>
      </c>
      <c r="H93" s="21" t="s">
        <v>76</v>
      </c>
      <c r="I93" s="21">
        <v>58</v>
      </c>
      <c r="J93" s="21">
        <v>21</v>
      </c>
    </row>
    <row r="94" spans="1:10">
      <c r="A94" t="s">
        <v>253</v>
      </c>
      <c r="B94" t="s">
        <v>254</v>
      </c>
      <c r="C94" s="21" t="s">
        <v>80</v>
      </c>
      <c r="D94" s="21" t="s">
        <v>76</v>
      </c>
      <c r="E94" s="21" t="s">
        <v>76</v>
      </c>
      <c r="F94" s="21" t="s">
        <v>76</v>
      </c>
      <c r="G94" s="21" t="s">
        <v>76</v>
      </c>
      <c r="H94" s="21" t="s">
        <v>76</v>
      </c>
      <c r="I94" s="21">
        <v>90</v>
      </c>
      <c r="J94" s="21">
        <v>21</v>
      </c>
    </row>
    <row r="95" spans="1:10">
      <c r="A95" t="s">
        <v>255</v>
      </c>
      <c r="B95" t="s">
        <v>256</v>
      </c>
      <c r="C95" s="21" t="s">
        <v>80</v>
      </c>
      <c r="D95" s="21" t="s">
        <v>76</v>
      </c>
      <c r="E95" s="21" t="s">
        <v>76</v>
      </c>
      <c r="F95" s="21" t="s">
        <v>76</v>
      </c>
      <c r="G95" s="21" t="s">
        <v>76</v>
      </c>
      <c r="H95" s="21" t="s">
        <v>76</v>
      </c>
      <c r="I95" s="21">
        <v>70</v>
      </c>
      <c r="J95" s="21">
        <v>21</v>
      </c>
    </row>
    <row r="96" spans="1:10">
      <c r="A96" t="s">
        <v>257</v>
      </c>
      <c r="B96" t="s">
        <v>258</v>
      </c>
      <c r="C96" s="21" t="s">
        <v>75</v>
      </c>
      <c r="D96" s="21" t="s">
        <v>76</v>
      </c>
      <c r="E96" s="21" t="s">
        <v>77</v>
      </c>
      <c r="F96" s="21" t="s">
        <v>77</v>
      </c>
      <c r="G96" s="21" t="s">
        <v>76</v>
      </c>
      <c r="H96" s="21" t="s">
        <v>76</v>
      </c>
      <c r="I96" s="21">
        <v>76</v>
      </c>
      <c r="J96" s="21">
        <v>21</v>
      </c>
    </row>
    <row r="97" spans="1:10">
      <c r="A97" t="s">
        <v>259</v>
      </c>
      <c r="B97" t="s">
        <v>260</v>
      </c>
      <c r="C97" s="21" t="s">
        <v>80</v>
      </c>
      <c r="D97" s="21" t="s">
        <v>76</v>
      </c>
      <c r="E97" s="21" t="s">
        <v>76</v>
      </c>
      <c r="F97" s="21" t="s">
        <v>76</v>
      </c>
      <c r="G97" s="21" t="s">
        <v>76</v>
      </c>
      <c r="H97" s="21" t="s">
        <v>76</v>
      </c>
      <c r="I97" s="21">
        <v>18</v>
      </c>
      <c r="J97" s="21">
        <v>21</v>
      </c>
    </row>
    <row r="98" spans="1:10">
      <c r="A98" t="s">
        <v>261</v>
      </c>
      <c r="B98" t="s">
        <v>262</v>
      </c>
      <c r="C98" s="21" t="s">
        <v>75</v>
      </c>
      <c r="D98" s="21" t="s">
        <v>76</v>
      </c>
      <c r="E98" s="21" t="s">
        <v>77</v>
      </c>
      <c r="F98" s="21" t="s">
        <v>77</v>
      </c>
      <c r="G98" s="21" t="s">
        <v>76</v>
      </c>
      <c r="H98" s="21" t="s">
        <v>76</v>
      </c>
      <c r="I98" s="21">
        <v>22</v>
      </c>
      <c r="J98" s="21">
        <v>21</v>
      </c>
    </row>
    <row r="99" spans="1:10">
      <c r="A99" t="s">
        <v>263</v>
      </c>
      <c r="B99" t="s">
        <v>264</v>
      </c>
      <c r="C99" s="21" t="s">
        <v>80</v>
      </c>
      <c r="D99" s="21" t="s">
        <v>76</v>
      </c>
      <c r="E99" s="21" t="s">
        <v>76</v>
      </c>
      <c r="F99" s="21" t="s">
        <v>76</v>
      </c>
      <c r="G99" s="21" t="s">
        <v>76</v>
      </c>
      <c r="H99" s="21" t="s">
        <v>76</v>
      </c>
      <c r="I99" s="21">
        <v>50</v>
      </c>
      <c r="J99" s="21">
        <v>21</v>
      </c>
    </row>
    <row r="100" spans="1:10">
      <c r="A100" t="s">
        <v>265</v>
      </c>
      <c r="B100" t="s">
        <v>266</v>
      </c>
      <c r="C100" s="21" t="s">
        <v>80</v>
      </c>
      <c r="D100" s="21" t="s">
        <v>76</v>
      </c>
      <c r="E100" s="21" t="s">
        <v>76</v>
      </c>
      <c r="F100" s="21" t="s">
        <v>76</v>
      </c>
      <c r="G100" s="21" t="s">
        <v>76</v>
      </c>
      <c r="H100" s="21" t="s">
        <v>76</v>
      </c>
      <c r="I100" s="21">
        <v>20</v>
      </c>
      <c r="J100" s="21">
        <v>21</v>
      </c>
    </row>
  </sheetData>
  <phoneticPr fontId="19" type="noConversion"/>
  <dataValidations count="1">
    <dataValidation type="list" allowBlank="1" showInputMessage="1" showErrorMessage="1" sqref="D6:H100"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baseColWidth="10" defaultColWidth="8.83203125" defaultRowHeight="15"/>
  <cols>
    <col min="2" max="2" width="8.5" style="118"/>
    <col min="3" max="3" width="113.83203125" style="119" customWidth="1"/>
    <col min="4" max="4" width="62.1640625" bestFit="1" customWidth="1"/>
  </cols>
  <sheetData>
    <row r="1" spans="1:4" ht="16">
      <c r="A1" t="s">
        <v>267</v>
      </c>
      <c r="B1" s="106" t="s">
        <v>73</v>
      </c>
      <c r="C1" s="107" t="s">
        <v>268</v>
      </c>
      <c r="D1" t="s">
        <v>269</v>
      </c>
    </row>
    <row r="2" spans="1:4" ht="16">
      <c r="A2">
        <v>1</v>
      </c>
      <c r="B2" s="108">
        <v>31</v>
      </c>
      <c r="C2" s="109" t="s">
        <v>270</v>
      </c>
      <c r="D2" t="str">
        <f>INDEX('Funding Tables'!P:P,MATCH('Board Ventilation Strate-PY'!B2,'Funding Tables'!B:B,0))</f>
        <v>Huron-Superior Catholic District School Board</v>
      </c>
    </row>
    <row r="3" spans="1:4" ht="16">
      <c r="A3">
        <f>IF(B3=B2,A2+1,1)</f>
        <v>2</v>
      </c>
      <c r="B3" s="108">
        <v>31</v>
      </c>
      <c r="C3" s="109" t="s">
        <v>271</v>
      </c>
      <c r="D3" t="str">
        <f>INDEX('Funding Tables'!P:P,MATCH('Board Ventilation Strate-PY'!B3,'Funding Tables'!B:B,0))</f>
        <v>Huron-Superior Catholic District School Board</v>
      </c>
    </row>
    <row r="4" spans="1:4" ht="16">
      <c r="A4">
        <f t="shared" ref="A4:A67" si="0">IF(B4=B3,A3+1,1)</f>
        <v>3</v>
      </c>
      <c r="B4" s="108">
        <v>31</v>
      </c>
      <c r="C4" s="109" t="s">
        <v>272</v>
      </c>
      <c r="D4" t="str">
        <f>INDEX('Funding Tables'!P:P,MATCH('Board Ventilation Strate-PY'!B4,'Funding Tables'!B:B,0))</f>
        <v>Huron-Superior Catholic District School Board</v>
      </c>
    </row>
    <row r="5" spans="1:4" ht="16">
      <c r="A5">
        <f t="shared" si="0"/>
        <v>4</v>
      </c>
      <c r="B5" s="108">
        <v>31</v>
      </c>
      <c r="C5" s="109" t="s">
        <v>273</v>
      </c>
      <c r="D5" t="str">
        <f>INDEX('Funding Tables'!P:P,MATCH('Board Ventilation Strate-PY'!B5,'Funding Tables'!B:B,0))</f>
        <v>Huron-Superior Catholic District School Board</v>
      </c>
    </row>
    <row r="6" spans="1:4" ht="16">
      <c r="A6">
        <f t="shared" si="0"/>
        <v>1</v>
      </c>
      <c r="B6" s="108">
        <v>10</v>
      </c>
      <c r="C6" s="109" t="s">
        <v>274</v>
      </c>
      <c r="D6" t="str">
        <f>INDEX('Funding Tables'!P:P,MATCH('Board Ventilation Strate-PY'!B6,'Funding Tables'!B:B,0))</f>
        <v>Lambton Kent District School Board</v>
      </c>
    </row>
    <row r="7" spans="1:4" ht="32">
      <c r="A7">
        <f t="shared" si="0"/>
        <v>2</v>
      </c>
      <c r="B7" s="108">
        <v>10</v>
      </c>
      <c r="C7" s="109" t="s">
        <v>275</v>
      </c>
      <c r="D7" t="str">
        <f>INDEX('Funding Tables'!P:P,MATCH('Board Ventilation Strate-PY'!B7,'Funding Tables'!B:B,0))</f>
        <v>Lambton Kent District School Board</v>
      </c>
    </row>
    <row r="8" spans="1:4" ht="32">
      <c r="A8">
        <f t="shared" si="0"/>
        <v>3</v>
      </c>
      <c r="B8" s="108">
        <v>10</v>
      </c>
      <c r="C8" s="109" t="s">
        <v>276</v>
      </c>
      <c r="D8" t="str">
        <f>INDEX('Funding Tables'!P:P,MATCH('Board Ventilation Strate-PY'!B8,'Funding Tables'!B:B,0))</f>
        <v>Lambton Kent District School Board</v>
      </c>
    </row>
    <row r="9" spans="1:4" ht="16">
      <c r="A9">
        <f t="shared" si="0"/>
        <v>4</v>
      </c>
      <c r="B9" s="108">
        <v>10</v>
      </c>
      <c r="C9" s="109" t="s">
        <v>277</v>
      </c>
      <c r="D9" t="str">
        <f>INDEX('Funding Tables'!P:P,MATCH('Board Ventilation Strate-PY'!B9,'Funding Tables'!B:B,0))</f>
        <v>Lambton Kent District School Board</v>
      </c>
    </row>
    <row r="10" spans="1:4" ht="16">
      <c r="A10">
        <f t="shared" si="0"/>
        <v>1</v>
      </c>
      <c r="B10" s="108">
        <v>56</v>
      </c>
      <c r="C10" s="110" t="s">
        <v>278</v>
      </c>
      <c r="D10" t="str">
        <f>INDEX('Funding Tables'!P:P,MATCH('Board Ventilation Strate-PY'!B10,'Funding Tables'!B:B,0))</f>
        <v>Conseil scolaire public du Nord-Est de l'Ontario</v>
      </c>
    </row>
    <row r="11" spans="1:4" ht="16">
      <c r="A11">
        <f t="shared" si="0"/>
        <v>2</v>
      </c>
      <c r="B11" s="108">
        <v>56</v>
      </c>
      <c r="C11" s="110" t="s">
        <v>279</v>
      </c>
      <c r="D11" t="str">
        <f>INDEX('Funding Tables'!P:P,MATCH('Board Ventilation Strate-PY'!B11,'Funding Tables'!B:B,0))</f>
        <v>Conseil scolaire public du Nord-Est de l'Ontario</v>
      </c>
    </row>
    <row r="12" spans="1:4" ht="16">
      <c r="A12">
        <f t="shared" si="0"/>
        <v>3</v>
      </c>
      <c r="B12" s="108">
        <v>56</v>
      </c>
      <c r="C12" s="110" t="s">
        <v>280</v>
      </c>
      <c r="D12" t="str">
        <f>INDEX('Funding Tables'!P:P,MATCH('Board Ventilation Strate-PY'!B12,'Funding Tables'!B:B,0))</f>
        <v>Conseil scolaire public du Nord-Est de l'Ontario</v>
      </c>
    </row>
    <row r="13" spans="1:4" ht="16">
      <c r="A13">
        <f t="shared" si="0"/>
        <v>4</v>
      </c>
      <c r="B13" s="108">
        <v>56</v>
      </c>
      <c r="C13" s="110" t="s">
        <v>281</v>
      </c>
      <c r="D13" t="str">
        <f>INDEX('Funding Tables'!P:P,MATCH('Board Ventilation Strate-PY'!B13,'Funding Tables'!B:B,0))</f>
        <v>Conseil scolaire public du Nord-Est de l'Ontario</v>
      </c>
    </row>
    <row r="14" spans="1:4" ht="32">
      <c r="A14">
        <f t="shared" si="0"/>
        <v>1</v>
      </c>
      <c r="B14" s="108">
        <v>103</v>
      </c>
      <c r="C14" s="109" t="s">
        <v>282</v>
      </c>
      <c r="D14" t="str">
        <f>INDEX('Funding Tables'!P:P,MATCH('Board Ventilation Strate-PY'!B14,'Funding Tables'!B:B,0))</f>
        <v>Penetanguishene Protestant Separate School Board</v>
      </c>
    </row>
    <row r="15" spans="1:4" ht="32">
      <c r="A15">
        <f t="shared" si="0"/>
        <v>2</v>
      </c>
      <c r="B15" s="108">
        <v>103</v>
      </c>
      <c r="C15" s="109" t="s">
        <v>283</v>
      </c>
      <c r="D15" t="str">
        <f>INDEX('Funding Tables'!P:P,MATCH('Board Ventilation Strate-PY'!B15,'Funding Tables'!B:B,0))</f>
        <v>Penetanguishene Protestant Separate School Board</v>
      </c>
    </row>
    <row r="16" spans="1:4" ht="16">
      <c r="A16">
        <f t="shared" si="0"/>
        <v>3</v>
      </c>
      <c r="B16" s="108">
        <v>103</v>
      </c>
      <c r="C16" s="109" t="s">
        <v>284</v>
      </c>
      <c r="D16" t="str">
        <f>INDEX('Funding Tables'!P:P,MATCH('Board Ventilation Strate-PY'!B16,'Funding Tables'!B:B,0))</f>
        <v>Penetanguishene Protestant Separate School Board</v>
      </c>
    </row>
    <row r="17" spans="1:4" ht="16">
      <c r="A17">
        <f t="shared" si="0"/>
        <v>4</v>
      </c>
      <c r="B17" s="108">
        <v>103</v>
      </c>
      <c r="C17" s="109" t="s">
        <v>285</v>
      </c>
      <c r="D17" t="str">
        <f>INDEX('Funding Tables'!P:P,MATCH('Board Ventilation Strate-PY'!B17,'Funding Tables'!B:B,0))</f>
        <v>Penetanguishene Protestant Separate School Board</v>
      </c>
    </row>
    <row r="18" spans="1:4" ht="16">
      <c r="A18">
        <f t="shared" si="0"/>
        <v>1</v>
      </c>
      <c r="B18" s="108">
        <v>59</v>
      </c>
      <c r="C18" s="111" t="s">
        <v>286</v>
      </c>
      <c r="D18" t="str">
        <f>INDEX('Funding Tables'!P:P,MATCH('Board Ventilation Strate-PY'!B18,'Funding Tables'!B:B,0))</f>
        <v>Conseil des écoles publiques de l'Est de l'Ontario</v>
      </c>
    </row>
    <row r="19" spans="1:4" ht="32">
      <c r="A19">
        <f t="shared" si="0"/>
        <v>2</v>
      </c>
      <c r="B19" s="108">
        <v>59</v>
      </c>
      <c r="C19" s="111" t="s">
        <v>287</v>
      </c>
      <c r="D19" t="str">
        <f>INDEX('Funding Tables'!P:P,MATCH('Board Ventilation Strate-PY'!B19,'Funding Tables'!B:B,0))</f>
        <v>Conseil des écoles publiques de l'Est de l'Ontario</v>
      </c>
    </row>
    <row r="20" spans="1:4" ht="32">
      <c r="A20">
        <f t="shared" si="0"/>
        <v>3</v>
      </c>
      <c r="B20" s="108">
        <v>59</v>
      </c>
      <c r="C20" s="111" t="s">
        <v>288</v>
      </c>
      <c r="D20" t="str">
        <f>INDEX('Funding Tables'!P:P,MATCH('Board Ventilation Strate-PY'!B20,'Funding Tables'!B:B,0))</f>
        <v>Conseil des écoles publiques de l'Est de l'Ontario</v>
      </c>
    </row>
    <row r="21" spans="1:4" ht="16">
      <c r="A21">
        <f t="shared" si="0"/>
        <v>4</v>
      </c>
      <c r="B21" s="108">
        <v>59</v>
      </c>
      <c r="C21" s="111" t="s">
        <v>289</v>
      </c>
      <c r="D21" t="str">
        <f>INDEX('Funding Tables'!P:P,MATCH('Board Ventilation Strate-PY'!B21,'Funding Tables'!B:B,0))</f>
        <v>Conseil des écoles publiques de l'Est de l'Ontario</v>
      </c>
    </row>
    <row r="22" spans="1:4" ht="16">
      <c r="A22">
        <f t="shared" si="0"/>
        <v>1</v>
      </c>
      <c r="B22" s="108">
        <v>24</v>
      </c>
      <c r="C22" s="109" t="s">
        <v>290</v>
      </c>
      <c r="D22" t="str">
        <f>INDEX('Funding Tables'!P:P,MATCH('Board Ventilation Strate-PY'!B22,'Funding Tables'!B:B,0))</f>
        <v>Waterloo Region District School Board</v>
      </c>
    </row>
    <row r="23" spans="1:4" ht="32">
      <c r="A23">
        <f t="shared" si="0"/>
        <v>2</v>
      </c>
      <c r="B23" s="108">
        <v>24</v>
      </c>
      <c r="C23" s="109" t="s">
        <v>291</v>
      </c>
      <c r="D23" t="str">
        <f>INDEX('Funding Tables'!P:P,MATCH('Board Ventilation Strate-PY'!B23,'Funding Tables'!B:B,0))</f>
        <v>Waterloo Region District School Board</v>
      </c>
    </row>
    <row r="24" spans="1:4" ht="16">
      <c r="A24">
        <f t="shared" si="0"/>
        <v>3</v>
      </c>
      <c r="B24" s="108">
        <v>24</v>
      </c>
      <c r="C24" s="109" t="s">
        <v>292</v>
      </c>
      <c r="D24" t="str">
        <f>INDEX('Funding Tables'!P:P,MATCH('Board Ventilation Strate-PY'!B24,'Funding Tables'!B:B,0))</f>
        <v>Waterloo Region District School Board</v>
      </c>
    </row>
    <row r="25" spans="1:4" ht="32">
      <c r="A25">
        <f t="shared" si="0"/>
        <v>4</v>
      </c>
      <c r="B25" s="108">
        <v>24</v>
      </c>
      <c r="C25" s="109" t="s">
        <v>293</v>
      </c>
      <c r="D25" t="str">
        <f>INDEX('Funding Tables'!P:P,MATCH('Board Ventilation Strate-PY'!B25,'Funding Tables'!B:B,0))</f>
        <v>Waterloo Region District School Board</v>
      </c>
    </row>
    <row r="26" spans="1:4" ht="32">
      <c r="A26">
        <f t="shared" si="0"/>
        <v>1</v>
      </c>
      <c r="B26" s="108">
        <v>42</v>
      </c>
      <c r="C26" s="109" t="s">
        <v>294</v>
      </c>
      <c r="D26" t="str">
        <f>INDEX('Funding Tables'!P:P,MATCH('Board Ventilation Strate-PY'!B26,'Funding Tables'!B:B,0))</f>
        <v>York Catholic District School Board</v>
      </c>
    </row>
    <row r="27" spans="1:4" ht="16">
      <c r="A27">
        <f t="shared" si="0"/>
        <v>2</v>
      </c>
      <c r="B27" s="108">
        <v>42</v>
      </c>
      <c r="C27" s="109" t="s">
        <v>295</v>
      </c>
      <c r="D27" t="str">
        <f>INDEX('Funding Tables'!P:P,MATCH('Board Ventilation Strate-PY'!B27,'Funding Tables'!B:B,0))</f>
        <v>York Catholic District School Board</v>
      </c>
    </row>
    <row r="28" spans="1:4" ht="16">
      <c r="A28">
        <f t="shared" si="0"/>
        <v>3</v>
      </c>
      <c r="B28" s="108">
        <v>42</v>
      </c>
      <c r="C28" s="109" t="s">
        <v>296</v>
      </c>
      <c r="D28" t="str">
        <f>INDEX('Funding Tables'!P:P,MATCH('Board Ventilation Strate-PY'!B28,'Funding Tables'!B:B,0))</f>
        <v>York Catholic District School Board</v>
      </c>
    </row>
    <row r="29" spans="1:4" ht="16">
      <c r="A29">
        <f t="shared" si="0"/>
        <v>4</v>
      </c>
      <c r="B29" s="108">
        <v>42</v>
      </c>
      <c r="C29" s="109" t="s">
        <v>297</v>
      </c>
      <c r="D29" t="str">
        <f>INDEX('Funding Tables'!P:P,MATCH('Board Ventilation Strate-PY'!B29,'Funding Tables'!B:B,0))</f>
        <v>York Catholic District School Board</v>
      </c>
    </row>
    <row r="30" spans="1:4" ht="16">
      <c r="A30">
        <f t="shared" si="0"/>
        <v>1</v>
      </c>
      <c r="B30" s="108" t="s">
        <v>298</v>
      </c>
      <c r="C30" s="109" t="s">
        <v>299</v>
      </c>
      <c r="D30" t="str">
        <f>INDEX('Funding Tables'!P:P,MATCH('Board Ventilation Strate-PY'!B30,'Funding Tables'!B:B,0))</f>
        <v>Northwest Catholic District School Board</v>
      </c>
    </row>
    <row r="31" spans="1:4" ht="16">
      <c r="A31">
        <f t="shared" si="0"/>
        <v>2</v>
      </c>
      <c r="B31" s="108" t="s">
        <v>298</v>
      </c>
      <c r="C31" s="109" t="s">
        <v>300</v>
      </c>
      <c r="D31" t="str">
        <f>INDEX('Funding Tables'!P:P,MATCH('Board Ventilation Strate-PY'!B31,'Funding Tables'!B:B,0))</f>
        <v>Northwest Catholic District School Board</v>
      </c>
    </row>
    <row r="32" spans="1:4" ht="32">
      <c r="A32">
        <f t="shared" si="0"/>
        <v>3</v>
      </c>
      <c r="B32" s="108" t="s">
        <v>298</v>
      </c>
      <c r="C32" s="109" t="s">
        <v>301</v>
      </c>
      <c r="D32" t="str">
        <f>INDEX('Funding Tables'!P:P,MATCH('Board Ventilation Strate-PY'!B32,'Funding Tables'!B:B,0))</f>
        <v>Northwest Catholic District School Board</v>
      </c>
    </row>
    <row r="33" spans="1:4" ht="16">
      <c r="A33">
        <f t="shared" si="0"/>
        <v>4</v>
      </c>
      <c r="B33" s="108" t="s">
        <v>298</v>
      </c>
      <c r="C33" s="109" t="s">
        <v>302</v>
      </c>
      <c r="D33" t="str">
        <f>INDEX('Funding Tables'!P:P,MATCH('Board Ventilation Strate-PY'!B33,'Funding Tables'!B:B,0))</f>
        <v>Northwest Catholic District School Board</v>
      </c>
    </row>
    <row r="34" spans="1:4" ht="32">
      <c r="A34">
        <f t="shared" si="0"/>
        <v>1</v>
      </c>
      <c r="B34" s="108">
        <v>66</v>
      </c>
      <c r="C34" s="109" t="s">
        <v>303</v>
      </c>
      <c r="D34" t="str">
        <f>INDEX('Funding Tables'!P:P,MATCH('Board Ventilation Strate-PY'!B34,'Funding Tables'!B:B,0))</f>
        <v>Conseil scolaire de district catholique du Centre-Est de l'Ontario</v>
      </c>
    </row>
    <row r="35" spans="1:4" ht="16">
      <c r="A35">
        <f t="shared" si="0"/>
        <v>2</v>
      </c>
      <c r="B35" s="108">
        <v>66</v>
      </c>
      <c r="C35" s="109" t="s">
        <v>304</v>
      </c>
      <c r="D35" t="str">
        <f>INDEX('Funding Tables'!P:P,MATCH('Board Ventilation Strate-PY'!B35,'Funding Tables'!B:B,0))</f>
        <v>Conseil scolaire de district catholique du Centre-Est de l'Ontario</v>
      </c>
    </row>
    <row r="36" spans="1:4" ht="16">
      <c r="A36">
        <f t="shared" si="0"/>
        <v>3</v>
      </c>
      <c r="B36" s="108">
        <v>66</v>
      </c>
      <c r="C36" s="109" t="s">
        <v>305</v>
      </c>
      <c r="D36" t="str">
        <f>INDEX('Funding Tables'!P:P,MATCH('Board Ventilation Strate-PY'!B36,'Funding Tables'!B:B,0))</f>
        <v>Conseil scolaire de district catholique du Centre-Est de l'Ontario</v>
      </c>
    </row>
    <row r="37" spans="1:4" ht="32">
      <c r="A37">
        <f t="shared" si="0"/>
        <v>4</v>
      </c>
      <c r="B37" s="108">
        <v>66</v>
      </c>
      <c r="C37" s="109" t="s">
        <v>306</v>
      </c>
      <c r="D37" t="str">
        <f>INDEX('Funding Tables'!P:P,MATCH('Board Ventilation Strate-PY'!B37,'Funding Tables'!B:B,0))</f>
        <v>Conseil scolaire de district catholique du Centre-Est de l'Ontario</v>
      </c>
    </row>
    <row r="38" spans="1:4" ht="32">
      <c r="A38">
        <f t="shared" si="0"/>
        <v>1</v>
      </c>
      <c r="B38" s="108">
        <v>26</v>
      </c>
      <c r="C38" s="109" t="s">
        <v>307</v>
      </c>
      <c r="D38" t="str">
        <f>INDEX('Funding Tables'!P:P,MATCH('Board Ventilation Strate-PY'!B38,'Funding Tables'!B:B,0))</f>
        <v>Upper Canada District School Board</v>
      </c>
    </row>
    <row r="39" spans="1:4" ht="32">
      <c r="A39">
        <f t="shared" si="0"/>
        <v>2</v>
      </c>
      <c r="B39" s="108">
        <v>26</v>
      </c>
      <c r="C39" s="109" t="s">
        <v>308</v>
      </c>
      <c r="D39" t="str">
        <f>INDEX('Funding Tables'!P:P,MATCH('Board Ventilation Strate-PY'!B39,'Funding Tables'!B:B,0))</f>
        <v>Upper Canada District School Board</v>
      </c>
    </row>
    <row r="40" spans="1:4" ht="32">
      <c r="A40">
        <f t="shared" si="0"/>
        <v>3</v>
      </c>
      <c r="B40" s="108">
        <v>26</v>
      </c>
      <c r="C40" s="109" t="s">
        <v>309</v>
      </c>
      <c r="D40" t="str">
        <f>INDEX('Funding Tables'!P:P,MATCH('Board Ventilation Strate-PY'!B40,'Funding Tables'!B:B,0))</f>
        <v>Upper Canada District School Board</v>
      </c>
    </row>
    <row r="41" spans="1:4" ht="16">
      <c r="A41">
        <f t="shared" si="0"/>
        <v>4</v>
      </c>
      <c r="B41" s="108">
        <v>26</v>
      </c>
      <c r="C41" s="109" t="s">
        <v>310</v>
      </c>
      <c r="D41" t="str">
        <f>INDEX('Funding Tables'!P:P,MATCH('Board Ventilation Strate-PY'!B41,'Funding Tables'!B:B,0))</f>
        <v>Upper Canada District School Board</v>
      </c>
    </row>
    <row r="42" spans="1:4" ht="16">
      <c r="A42">
        <f t="shared" si="0"/>
        <v>1</v>
      </c>
      <c r="B42" s="108">
        <v>53</v>
      </c>
      <c r="C42" s="109" t="s">
        <v>311</v>
      </c>
      <c r="D42" t="str">
        <f>INDEX('Funding Tables'!P:P,MATCH('Board Ventilation Strate-PY'!B42,'Funding Tables'!B:B,0))</f>
        <v>Ottawa Catholic District School Board</v>
      </c>
    </row>
    <row r="43" spans="1:4" ht="16">
      <c r="A43">
        <f t="shared" si="0"/>
        <v>2</v>
      </c>
      <c r="B43" s="108">
        <v>53</v>
      </c>
      <c r="C43" s="109" t="s">
        <v>312</v>
      </c>
      <c r="D43" t="str">
        <f>INDEX('Funding Tables'!P:P,MATCH('Board Ventilation Strate-PY'!B43,'Funding Tables'!B:B,0))</f>
        <v>Ottawa Catholic District School Board</v>
      </c>
    </row>
    <row r="44" spans="1:4" ht="16">
      <c r="A44">
        <f t="shared" si="0"/>
        <v>3</v>
      </c>
      <c r="B44" s="108">
        <v>53</v>
      </c>
      <c r="C44" s="109" t="s">
        <v>313</v>
      </c>
      <c r="D44" t="str">
        <f>INDEX('Funding Tables'!P:P,MATCH('Board Ventilation Strate-PY'!B44,'Funding Tables'!B:B,0))</f>
        <v>Ottawa Catholic District School Board</v>
      </c>
    </row>
    <row r="45" spans="1:4" ht="16">
      <c r="A45">
        <f t="shared" si="0"/>
        <v>4</v>
      </c>
      <c r="B45" s="108">
        <v>53</v>
      </c>
      <c r="C45" s="109" t="s">
        <v>314</v>
      </c>
      <c r="D45" t="str">
        <f>INDEX('Funding Tables'!P:P,MATCH('Board Ventilation Strate-PY'!B45,'Funding Tables'!B:B,0))</f>
        <v>Ottawa Catholic District School Board</v>
      </c>
    </row>
    <row r="46" spans="1:4" ht="32">
      <c r="A46">
        <f t="shared" si="0"/>
        <v>1</v>
      </c>
      <c r="B46" s="108" t="s">
        <v>315</v>
      </c>
      <c r="C46" s="109" t="s">
        <v>316</v>
      </c>
      <c r="D46" t="str">
        <f>INDEX('Funding Tables'!P:P,MATCH('Board Ventilation Strate-PY'!B46,'Funding Tables'!B:B,0))</f>
        <v>Rainy River District School Board</v>
      </c>
    </row>
    <row r="47" spans="1:4" ht="32">
      <c r="A47">
        <f t="shared" si="0"/>
        <v>2</v>
      </c>
      <c r="B47" s="108" t="s">
        <v>315</v>
      </c>
      <c r="C47" s="109" t="s">
        <v>317</v>
      </c>
      <c r="D47" t="str">
        <f>INDEX('Funding Tables'!P:P,MATCH('Board Ventilation Strate-PY'!B47,'Funding Tables'!B:B,0))</f>
        <v>Rainy River District School Board</v>
      </c>
    </row>
    <row r="48" spans="1:4" ht="16">
      <c r="A48">
        <f t="shared" si="0"/>
        <v>3</v>
      </c>
      <c r="B48" s="108" t="s">
        <v>315</v>
      </c>
      <c r="C48" s="109" t="s">
        <v>318</v>
      </c>
      <c r="D48" t="str">
        <f>INDEX('Funding Tables'!P:P,MATCH('Board Ventilation Strate-PY'!B48,'Funding Tables'!B:B,0))</f>
        <v>Rainy River District School Board</v>
      </c>
    </row>
    <row r="49" spans="1:4" ht="32">
      <c r="A49">
        <f t="shared" si="0"/>
        <v>4</v>
      </c>
      <c r="B49" s="108" t="s">
        <v>315</v>
      </c>
      <c r="C49" s="109" t="s">
        <v>319</v>
      </c>
      <c r="D49" t="str">
        <f>INDEX('Funding Tables'!P:P,MATCH('Board Ventilation Strate-PY'!B49,'Funding Tables'!B:B,0))</f>
        <v>Rainy River District School Board</v>
      </c>
    </row>
    <row r="50" spans="1:4" ht="32">
      <c r="A50">
        <f t="shared" si="0"/>
        <v>1</v>
      </c>
      <c r="B50" s="108">
        <v>41</v>
      </c>
      <c r="C50" s="112" t="s">
        <v>320</v>
      </c>
      <c r="D50" t="str">
        <f>INDEX('Funding Tables'!P:P,MATCH('Board Ventilation Strate-PY'!B50,'Funding Tables'!B:B,0))</f>
        <v>Peterborough Victoria Northumberland and Clarington Catholic DSB</v>
      </c>
    </row>
    <row r="51" spans="1:4" ht="16">
      <c r="A51">
        <f t="shared" si="0"/>
        <v>2</v>
      </c>
      <c r="B51" s="108">
        <v>41</v>
      </c>
      <c r="C51" s="109" t="s">
        <v>321</v>
      </c>
      <c r="D51" t="str">
        <f>INDEX('Funding Tables'!P:P,MATCH('Board Ventilation Strate-PY'!B51,'Funding Tables'!B:B,0))</f>
        <v>Peterborough Victoria Northumberland and Clarington Catholic DSB</v>
      </c>
    </row>
    <row r="52" spans="1:4" ht="16">
      <c r="A52">
        <f t="shared" si="0"/>
        <v>3</v>
      </c>
      <c r="B52" s="108">
        <v>41</v>
      </c>
      <c r="C52" s="109" t="s">
        <v>322</v>
      </c>
      <c r="D52" t="str">
        <f>INDEX('Funding Tables'!P:P,MATCH('Board Ventilation Strate-PY'!B52,'Funding Tables'!B:B,0))</f>
        <v>Peterborough Victoria Northumberland and Clarington Catholic DSB</v>
      </c>
    </row>
    <row r="53" spans="1:4" ht="16">
      <c r="A53">
        <f t="shared" si="0"/>
        <v>4</v>
      </c>
      <c r="B53" s="108">
        <v>41</v>
      </c>
      <c r="C53" s="109" t="s">
        <v>323</v>
      </c>
      <c r="D53" t="str">
        <f>INDEX('Funding Tables'!P:P,MATCH('Board Ventilation Strate-PY'!B53,'Funding Tables'!B:B,0))</f>
        <v>Peterborough Victoria Northumberland and Clarington Catholic DSB</v>
      </c>
    </row>
    <row r="54" spans="1:4" ht="16">
      <c r="A54">
        <f t="shared" si="0"/>
        <v>1</v>
      </c>
      <c r="B54" s="108" t="s">
        <v>324</v>
      </c>
      <c r="C54" s="109" t="s">
        <v>325</v>
      </c>
      <c r="D54" t="str">
        <f>INDEX('Funding Tables'!P:P,MATCH('Board Ventilation Strate-PY'!B54,'Funding Tables'!B:B,0))</f>
        <v>Superior North Catholic District School Board</v>
      </c>
    </row>
    <row r="55" spans="1:4" ht="16">
      <c r="A55">
        <f t="shared" si="0"/>
        <v>2</v>
      </c>
      <c r="B55" s="108" t="s">
        <v>324</v>
      </c>
      <c r="C55" s="109" t="s">
        <v>326</v>
      </c>
      <c r="D55" t="str">
        <f>INDEX('Funding Tables'!P:P,MATCH('Board Ventilation Strate-PY'!B55,'Funding Tables'!B:B,0))</f>
        <v>Superior North Catholic District School Board</v>
      </c>
    </row>
    <row r="56" spans="1:4" ht="16">
      <c r="A56">
        <f t="shared" si="0"/>
        <v>3</v>
      </c>
      <c r="B56" s="108" t="s">
        <v>324</v>
      </c>
      <c r="C56" s="109" t="s">
        <v>327</v>
      </c>
      <c r="D56" t="str">
        <f>INDEX('Funding Tables'!P:P,MATCH('Board Ventilation Strate-PY'!B56,'Funding Tables'!B:B,0))</f>
        <v>Superior North Catholic District School Board</v>
      </c>
    </row>
    <row r="57" spans="1:4" ht="16">
      <c r="A57">
        <f t="shared" si="0"/>
        <v>4</v>
      </c>
      <c r="B57" s="108" t="s">
        <v>324</v>
      </c>
      <c r="C57" s="109" t="s">
        <v>328</v>
      </c>
      <c r="D57" t="str">
        <f>INDEX('Funding Tables'!P:P,MATCH('Board Ventilation Strate-PY'!B57,'Funding Tables'!B:B,0))</f>
        <v>Superior North Catholic District School Board</v>
      </c>
    </row>
    <row r="58" spans="1:4" ht="16">
      <c r="A58">
        <f t="shared" si="0"/>
        <v>1</v>
      </c>
      <c r="B58" s="108">
        <v>61</v>
      </c>
      <c r="C58" s="109" t="s">
        <v>329</v>
      </c>
      <c r="D58" t="str">
        <f>INDEX('Funding Tables'!P:P,MATCH('Board Ventilation Strate-PY'!B58,'Funding Tables'!B:B,0))</f>
        <v>Conseil scolaire de district catholique du Nouvel-Ontario</v>
      </c>
    </row>
    <row r="59" spans="1:4" ht="32">
      <c r="A59">
        <f t="shared" si="0"/>
        <v>2</v>
      </c>
      <c r="B59" s="108">
        <v>61</v>
      </c>
      <c r="C59" s="109" t="s">
        <v>330</v>
      </c>
      <c r="D59" t="str">
        <f>INDEX('Funding Tables'!P:P,MATCH('Board Ventilation Strate-PY'!B59,'Funding Tables'!B:B,0))</f>
        <v>Conseil scolaire de district catholique du Nouvel-Ontario</v>
      </c>
    </row>
    <row r="60" spans="1:4" ht="16">
      <c r="A60">
        <f t="shared" si="0"/>
        <v>3</v>
      </c>
      <c r="B60" s="108">
        <v>61</v>
      </c>
      <c r="C60" s="109" t="s">
        <v>331</v>
      </c>
      <c r="D60" t="str">
        <f>INDEX('Funding Tables'!P:P,MATCH('Board Ventilation Strate-PY'!B60,'Funding Tables'!B:B,0))</f>
        <v>Conseil scolaire de district catholique du Nouvel-Ontario</v>
      </c>
    </row>
    <row r="61" spans="1:4" ht="16">
      <c r="A61">
        <f t="shared" si="0"/>
        <v>4</v>
      </c>
      <c r="B61" s="108">
        <v>61</v>
      </c>
      <c r="C61" s="109" t="s">
        <v>332</v>
      </c>
      <c r="D61" t="str">
        <f>INDEX('Funding Tables'!P:P,MATCH('Board Ventilation Strate-PY'!B61,'Funding Tables'!B:B,0))</f>
        <v>Conseil scolaire de district catholique du Nouvel-Ontario</v>
      </c>
    </row>
    <row r="62" spans="1:4" ht="16">
      <c r="A62">
        <f t="shared" si="0"/>
        <v>1</v>
      </c>
      <c r="B62" s="108" t="s">
        <v>333</v>
      </c>
      <c r="C62" s="109" t="s">
        <v>334</v>
      </c>
      <c r="D62" t="str">
        <f>INDEX('Funding Tables'!P:P,MATCH('Board Ventilation Strate-PY'!B62,'Funding Tables'!B:B,0))</f>
        <v>Thunder Bay Catholic District School Board</v>
      </c>
    </row>
    <row r="63" spans="1:4" ht="32">
      <c r="A63">
        <f t="shared" si="0"/>
        <v>2</v>
      </c>
      <c r="B63" s="108" t="s">
        <v>333</v>
      </c>
      <c r="C63" s="109" t="s">
        <v>335</v>
      </c>
      <c r="D63" t="str">
        <f>INDEX('Funding Tables'!P:P,MATCH('Board Ventilation Strate-PY'!B63,'Funding Tables'!B:B,0))</f>
        <v>Thunder Bay Catholic District School Board</v>
      </c>
    </row>
    <row r="64" spans="1:4" ht="16">
      <c r="A64">
        <f t="shared" si="0"/>
        <v>3</v>
      </c>
      <c r="B64" s="108" t="s">
        <v>333</v>
      </c>
      <c r="C64" s="109" t="s">
        <v>336</v>
      </c>
      <c r="D64" t="str">
        <f>INDEX('Funding Tables'!P:P,MATCH('Board Ventilation Strate-PY'!B64,'Funding Tables'!B:B,0))</f>
        <v>Thunder Bay Catholic District School Board</v>
      </c>
    </row>
    <row r="65" spans="1:4" ht="16">
      <c r="A65">
        <f t="shared" si="0"/>
        <v>4</v>
      </c>
      <c r="B65" s="108" t="s">
        <v>333</v>
      </c>
      <c r="C65" s="109" t="s">
        <v>337</v>
      </c>
      <c r="D65" t="str">
        <f>INDEX('Funding Tables'!P:P,MATCH('Board Ventilation Strate-PY'!B65,'Funding Tables'!B:B,0))</f>
        <v>Thunder Bay Catholic District School Board</v>
      </c>
    </row>
    <row r="66" spans="1:4" ht="32">
      <c r="A66">
        <f t="shared" si="0"/>
        <v>1</v>
      </c>
      <c r="B66" s="108">
        <v>21</v>
      </c>
      <c r="C66" s="109" t="s">
        <v>338</v>
      </c>
      <c r="D66" t="str">
        <f>INDEX('Funding Tables'!P:P,MATCH('Board Ventilation Strate-PY'!B66,'Funding Tables'!B:B,0))</f>
        <v>Hamilton-Wentworth District School Board</v>
      </c>
    </row>
    <row r="67" spans="1:4" ht="16">
      <c r="A67">
        <f t="shared" si="0"/>
        <v>2</v>
      </c>
      <c r="B67" s="108">
        <v>21</v>
      </c>
      <c r="C67" s="109" t="s">
        <v>339</v>
      </c>
      <c r="D67" t="str">
        <f>INDEX('Funding Tables'!P:P,MATCH('Board Ventilation Strate-PY'!B67,'Funding Tables'!B:B,0))</f>
        <v>Hamilton-Wentworth District School Board</v>
      </c>
    </row>
    <row r="68" spans="1:4" ht="16">
      <c r="A68">
        <f t="shared" ref="A68:A131" si="1">IF(B68=B67,A67+1,1)</f>
        <v>3</v>
      </c>
      <c r="B68" s="108">
        <v>21</v>
      </c>
      <c r="C68" s="109" t="s">
        <v>340</v>
      </c>
      <c r="D68" t="str">
        <f>INDEX('Funding Tables'!P:P,MATCH('Board Ventilation Strate-PY'!B68,'Funding Tables'!B:B,0))</f>
        <v>Hamilton-Wentworth District School Board</v>
      </c>
    </row>
    <row r="69" spans="1:4" ht="16">
      <c r="A69">
        <f t="shared" si="1"/>
        <v>4</v>
      </c>
      <c r="B69" s="108">
        <v>21</v>
      </c>
      <c r="C69" s="109" t="s">
        <v>341</v>
      </c>
      <c r="D69" t="str">
        <f>INDEX('Funding Tables'!P:P,MATCH('Board Ventilation Strate-PY'!B69,'Funding Tables'!B:B,0))</f>
        <v>Hamilton-Wentworth District School Board</v>
      </c>
    </row>
    <row r="70" spans="1:4" ht="16">
      <c r="A70">
        <f t="shared" si="1"/>
        <v>1</v>
      </c>
      <c r="B70" s="108">
        <v>63</v>
      </c>
      <c r="C70" s="109" t="s">
        <v>342</v>
      </c>
      <c r="D70" t="str">
        <f>INDEX('Funding Tables'!P:P,MATCH('Board Ventilation Strate-PY'!B70,'Funding Tables'!B:B,0))</f>
        <v>Conseil scolaire catholique Providence</v>
      </c>
    </row>
    <row r="71" spans="1:4" ht="16">
      <c r="A71">
        <f t="shared" si="1"/>
        <v>2</v>
      </c>
      <c r="B71" s="108">
        <v>63</v>
      </c>
      <c r="C71" s="109" t="s">
        <v>343</v>
      </c>
      <c r="D71" t="str">
        <f>INDEX('Funding Tables'!P:P,MATCH('Board Ventilation Strate-PY'!B71,'Funding Tables'!B:B,0))</f>
        <v>Conseil scolaire catholique Providence</v>
      </c>
    </row>
    <row r="72" spans="1:4" ht="16">
      <c r="A72">
        <f t="shared" si="1"/>
        <v>3</v>
      </c>
      <c r="B72" s="108">
        <v>63</v>
      </c>
      <c r="C72" s="109" t="s">
        <v>344</v>
      </c>
      <c r="D72" t="str">
        <f>INDEX('Funding Tables'!P:P,MATCH('Board Ventilation Strate-PY'!B72,'Funding Tables'!B:B,0))</f>
        <v>Conseil scolaire catholique Providence</v>
      </c>
    </row>
    <row r="73" spans="1:4" ht="16">
      <c r="A73">
        <f t="shared" si="1"/>
        <v>4</v>
      </c>
      <c r="B73" s="108">
        <v>63</v>
      </c>
      <c r="C73" s="109" t="s">
        <v>345</v>
      </c>
      <c r="D73" t="str">
        <f>INDEX('Funding Tables'!P:P,MATCH('Board Ventilation Strate-PY'!B73,'Funding Tables'!B:B,0))</f>
        <v>Conseil scolaire catholique Providence</v>
      </c>
    </row>
    <row r="74" spans="1:4" ht="16">
      <c r="A74">
        <f t="shared" si="1"/>
        <v>1</v>
      </c>
      <c r="B74" s="108">
        <v>16</v>
      </c>
      <c r="C74" s="109" t="s">
        <v>346</v>
      </c>
      <c r="D74" t="str">
        <f>INDEX('Funding Tables'!P:P,MATCH('Board Ventilation Strate-PY'!B74,'Funding Tables'!B:B,0))</f>
        <v>York Region District School Board</v>
      </c>
    </row>
    <row r="75" spans="1:4" ht="16">
      <c r="A75">
        <f t="shared" si="1"/>
        <v>2</v>
      </c>
      <c r="B75" s="108">
        <v>16</v>
      </c>
      <c r="C75" s="109" t="s">
        <v>347</v>
      </c>
      <c r="D75" t="str">
        <f>INDEX('Funding Tables'!P:P,MATCH('Board Ventilation Strate-PY'!B75,'Funding Tables'!B:B,0))</f>
        <v>York Region District School Board</v>
      </c>
    </row>
    <row r="76" spans="1:4" ht="16">
      <c r="A76">
        <f t="shared" si="1"/>
        <v>3</v>
      </c>
      <c r="B76" s="108">
        <v>16</v>
      </c>
      <c r="C76" s="109" t="s">
        <v>348</v>
      </c>
      <c r="D76" t="str">
        <f>INDEX('Funding Tables'!P:P,MATCH('Board Ventilation Strate-PY'!B76,'Funding Tables'!B:B,0))</f>
        <v>York Region District School Board</v>
      </c>
    </row>
    <row r="77" spans="1:4" ht="16">
      <c r="A77">
        <f t="shared" si="1"/>
        <v>4</v>
      </c>
      <c r="B77" s="108">
        <v>16</v>
      </c>
      <c r="C77" s="109" t="s">
        <v>349</v>
      </c>
      <c r="D77" t="str">
        <f>INDEX('Funding Tables'!P:P,MATCH('Board Ventilation Strate-PY'!B77,'Funding Tables'!B:B,0))</f>
        <v>York Region District School Board</v>
      </c>
    </row>
    <row r="78" spans="1:4" ht="32">
      <c r="A78">
        <f t="shared" si="1"/>
        <v>1</v>
      </c>
      <c r="B78" s="108">
        <v>38</v>
      </c>
      <c r="C78" s="109" t="s">
        <v>350</v>
      </c>
      <c r="D78" t="str">
        <f>INDEX('Funding Tables'!P:P,MATCH('Board Ventilation Strate-PY'!B78,'Funding Tables'!B:B,0))</f>
        <v>London District Catholic School Board</v>
      </c>
    </row>
    <row r="79" spans="1:4" ht="32">
      <c r="A79">
        <f t="shared" si="1"/>
        <v>2</v>
      </c>
      <c r="B79" s="108">
        <v>38</v>
      </c>
      <c r="C79" s="109" t="s">
        <v>351</v>
      </c>
      <c r="D79" t="str">
        <f>INDEX('Funding Tables'!P:P,MATCH('Board Ventilation Strate-PY'!B79,'Funding Tables'!B:B,0))</f>
        <v>London District Catholic School Board</v>
      </c>
    </row>
    <row r="80" spans="1:4" ht="32">
      <c r="A80">
        <f t="shared" si="1"/>
        <v>3</v>
      </c>
      <c r="B80" s="108">
        <v>38</v>
      </c>
      <c r="C80" s="109" t="s">
        <v>352</v>
      </c>
      <c r="D80" t="str">
        <f>INDEX('Funding Tables'!P:P,MATCH('Board Ventilation Strate-PY'!B80,'Funding Tables'!B:B,0))</f>
        <v>London District Catholic School Board</v>
      </c>
    </row>
    <row r="81" spans="1:4" ht="32">
      <c r="A81">
        <f t="shared" si="1"/>
        <v>4</v>
      </c>
      <c r="B81" s="108">
        <v>38</v>
      </c>
      <c r="C81" s="109" t="s">
        <v>353</v>
      </c>
      <c r="D81" t="str">
        <f>INDEX('Funding Tables'!P:P,MATCH('Board Ventilation Strate-PY'!B81,'Funding Tables'!B:B,0))</f>
        <v>London District Catholic School Board</v>
      </c>
    </row>
    <row r="82" spans="1:4" ht="16">
      <c r="A82">
        <f t="shared" si="1"/>
        <v>1</v>
      </c>
      <c r="B82" s="108">
        <v>14</v>
      </c>
      <c r="C82" s="109" t="s">
        <v>354</v>
      </c>
      <c r="D82" t="str">
        <f>INDEX('Funding Tables'!P:P,MATCH('Board Ventilation Strate-PY'!B82,'Funding Tables'!B:B,0))</f>
        <v>Kawartha Pine Ridge District School Board</v>
      </c>
    </row>
    <row r="83" spans="1:4" ht="16">
      <c r="A83">
        <f t="shared" si="1"/>
        <v>2</v>
      </c>
      <c r="B83" s="108">
        <v>14</v>
      </c>
      <c r="C83" s="109" t="s">
        <v>355</v>
      </c>
      <c r="D83" t="str">
        <f>INDEX('Funding Tables'!P:P,MATCH('Board Ventilation Strate-PY'!B83,'Funding Tables'!B:B,0))</f>
        <v>Kawartha Pine Ridge District School Board</v>
      </c>
    </row>
    <row r="84" spans="1:4" ht="32">
      <c r="A84">
        <f t="shared" si="1"/>
        <v>3</v>
      </c>
      <c r="B84" s="108">
        <v>14</v>
      </c>
      <c r="C84" s="109" t="s">
        <v>356</v>
      </c>
      <c r="D84" t="str">
        <f>INDEX('Funding Tables'!P:P,MATCH('Board Ventilation Strate-PY'!B84,'Funding Tables'!B:B,0))</f>
        <v>Kawartha Pine Ridge District School Board</v>
      </c>
    </row>
    <row r="85" spans="1:4" ht="16">
      <c r="A85">
        <f t="shared" si="1"/>
        <v>4</v>
      </c>
      <c r="B85" s="108">
        <v>14</v>
      </c>
      <c r="C85" s="109" t="s">
        <v>357</v>
      </c>
      <c r="D85" t="str">
        <f>INDEX('Funding Tables'!P:P,MATCH('Board Ventilation Strate-PY'!B85,'Funding Tables'!B:B,0))</f>
        <v>Kawartha Pine Ridge District School Board</v>
      </c>
    </row>
    <row r="86" spans="1:4" ht="16">
      <c r="A86">
        <f t="shared" si="1"/>
        <v>1</v>
      </c>
      <c r="B86" s="108">
        <v>9</v>
      </c>
      <c r="C86" s="109" t="s">
        <v>358</v>
      </c>
      <c r="D86" t="str">
        <f>INDEX('Funding Tables'!P:P,MATCH('Board Ventilation Strate-PY'!B86,'Funding Tables'!B:B,0))</f>
        <v>Greater Essex County District School Board</v>
      </c>
    </row>
    <row r="87" spans="1:4" ht="32">
      <c r="A87">
        <f t="shared" si="1"/>
        <v>2</v>
      </c>
      <c r="B87" s="108">
        <v>9</v>
      </c>
      <c r="C87" s="109" t="s">
        <v>359</v>
      </c>
      <c r="D87" t="str">
        <f>INDEX('Funding Tables'!P:P,MATCH('Board Ventilation Strate-PY'!B87,'Funding Tables'!B:B,0))</f>
        <v>Greater Essex County District School Board</v>
      </c>
    </row>
    <row r="88" spans="1:4" ht="16">
      <c r="A88">
        <f t="shared" si="1"/>
        <v>3</v>
      </c>
      <c r="B88" s="108">
        <v>9</v>
      </c>
      <c r="C88" s="109" t="s">
        <v>360</v>
      </c>
      <c r="D88" t="str">
        <f>INDEX('Funding Tables'!P:P,MATCH('Board Ventilation Strate-PY'!B88,'Funding Tables'!B:B,0))</f>
        <v>Greater Essex County District School Board</v>
      </c>
    </row>
    <row r="89" spans="1:4" ht="32">
      <c r="A89">
        <f t="shared" si="1"/>
        <v>4</v>
      </c>
      <c r="B89" s="108">
        <v>9</v>
      </c>
      <c r="C89" s="109" t="s">
        <v>361</v>
      </c>
      <c r="D89" t="str">
        <f>INDEX('Funding Tables'!P:P,MATCH('Board Ventilation Strate-PY'!B89,'Funding Tables'!B:B,0))</f>
        <v>Greater Essex County District School Board</v>
      </c>
    </row>
    <row r="90" spans="1:4" ht="16">
      <c r="A90">
        <f t="shared" si="1"/>
        <v>1</v>
      </c>
      <c r="B90" s="108" t="s">
        <v>362</v>
      </c>
      <c r="C90" s="109" t="s">
        <v>363</v>
      </c>
      <c r="D90" t="str">
        <f>INDEX('Funding Tables'!P:P,MATCH('Board Ventilation Strate-PY'!B90,'Funding Tables'!B:B,0))</f>
        <v>Conseil scolaire de district catholique  des Grandes Rivières</v>
      </c>
    </row>
    <row r="91" spans="1:4" ht="16">
      <c r="A91">
        <f t="shared" si="1"/>
        <v>2</v>
      </c>
      <c r="B91" s="108" t="s">
        <v>362</v>
      </c>
      <c r="C91" s="109" t="s">
        <v>364</v>
      </c>
      <c r="D91" t="str">
        <f>INDEX('Funding Tables'!P:P,MATCH('Board Ventilation Strate-PY'!B91,'Funding Tables'!B:B,0))</f>
        <v>Conseil scolaire de district catholique  des Grandes Rivières</v>
      </c>
    </row>
    <row r="92" spans="1:4" ht="16">
      <c r="A92">
        <f t="shared" si="1"/>
        <v>3</v>
      </c>
      <c r="B92" s="108" t="s">
        <v>362</v>
      </c>
      <c r="C92" s="109" t="s">
        <v>365</v>
      </c>
      <c r="D92" t="str">
        <f>INDEX('Funding Tables'!P:P,MATCH('Board Ventilation Strate-PY'!B92,'Funding Tables'!B:B,0))</f>
        <v>Conseil scolaire de district catholique  des Grandes Rivières</v>
      </c>
    </row>
    <row r="93" spans="1:4" ht="16">
      <c r="A93">
        <f t="shared" si="1"/>
        <v>4</v>
      </c>
      <c r="B93" s="108" t="s">
        <v>362</v>
      </c>
      <c r="C93" s="109" t="s">
        <v>366</v>
      </c>
      <c r="D93" t="str">
        <f>INDEX('Funding Tables'!P:P,MATCH('Board Ventilation Strate-PY'!B93,'Funding Tables'!B:B,0))</f>
        <v>Conseil scolaire de district catholique  des Grandes Rivières</v>
      </c>
    </row>
    <row r="94" spans="1:4" ht="32">
      <c r="A94">
        <f t="shared" si="1"/>
        <v>1</v>
      </c>
      <c r="B94" s="108" t="s">
        <v>367</v>
      </c>
      <c r="C94" s="109" t="s">
        <v>368</v>
      </c>
      <c r="D94" t="str">
        <f>INDEX('Funding Tables'!P:P,MATCH('Board Ventilation Strate-PY'!B94,'Funding Tables'!B:B,0))</f>
        <v>Conseil scolaire de district catholique Franco-Nord</v>
      </c>
    </row>
    <row r="95" spans="1:4" ht="32">
      <c r="A95">
        <f t="shared" si="1"/>
        <v>2</v>
      </c>
      <c r="B95" s="108" t="s">
        <v>367</v>
      </c>
      <c r="C95" s="109" t="s">
        <v>369</v>
      </c>
      <c r="D95" t="str">
        <f>INDEX('Funding Tables'!P:P,MATCH('Board Ventilation Strate-PY'!B95,'Funding Tables'!B:B,0))</f>
        <v>Conseil scolaire de district catholique Franco-Nord</v>
      </c>
    </row>
    <row r="96" spans="1:4" ht="32">
      <c r="A96">
        <f t="shared" si="1"/>
        <v>3</v>
      </c>
      <c r="B96" s="108" t="s">
        <v>367</v>
      </c>
      <c r="C96" s="109" t="s">
        <v>370</v>
      </c>
      <c r="D96" t="str">
        <f>INDEX('Funding Tables'!P:P,MATCH('Board Ventilation Strate-PY'!B96,'Funding Tables'!B:B,0))</f>
        <v>Conseil scolaire de district catholique Franco-Nord</v>
      </c>
    </row>
    <row r="97" spans="1:4" ht="16">
      <c r="A97">
        <f t="shared" si="1"/>
        <v>4</v>
      </c>
      <c r="B97" s="108" t="s">
        <v>367</v>
      </c>
      <c r="C97" s="109" t="s">
        <v>371</v>
      </c>
      <c r="D97" t="str">
        <f>INDEX('Funding Tables'!P:P,MATCH('Board Ventilation Strate-PY'!B97,'Funding Tables'!B:B,0))</f>
        <v>Conseil scolaire de district catholique Franco-Nord</v>
      </c>
    </row>
    <row r="98" spans="1:4" ht="51">
      <c r="A98">
        <f t="shared" si="1"/>
        <v>1</v>
      </c>
      <c r="B98" s="108">
        <v>29</v>
      </c>
      <c r="C98" s="113" t="s">
        <v>372</v>
      </c>
      <c r="D98" t="str">
        <f>INDEX('Funding Tables'!P:P,MATCH('Board Ventilation Strate-PY'!B98,'Funding Tables'!B:B,0))</f>
        <v>Hastings and Prince Edward District School Board</v>
      </c>
    </row>
    <row r="99" spans="1:4" ht="34">
      <c r="A99">
        <f t="shared" si="1"/>
        <v>2</v>
      </c>
      <c r="B99" s="108">
        <v>29</v>
      </c>
      <c r="C99" s="114" t="s">
        <v>373</v>
      </c>
      <c r="D99" t="str">
        <f>INDEX('Funding Tables'!P:P,MATCH('Board Ventilation Strate-PY'!B99,'Funding Tables'!B:B,0))</f>
        <v>Hastings and Prince Edward District School Board</v>
      </c>
    </row>
    <row r="100" spans="1:4" ht="34">
      <c r="A100">
        <f t="shared" si="1"/>
        <v>3</v>
      </c>
      <c r="B100" s="108">
        <v>29</v>
      </c>
      <c r="C100" s="114" t="s">
        <v>374</v>
      </c>
      <c r="D100" t="str">
        <f>INDEX('Funding Tables'!P:P,MATCH('Board Ventilation Strate-PY'!B100,'Funding Tables'!B:B,0))</f>
        <v>Hastings and Prince Edward District School Board</v>
      </c>
    </row>
    <row r="101" spans="1:4" ht="34">
      <c r="A101">
        <f t="shared" si="1"/>
        <v>4</v>
      </c>
      <c r="B101" s="108">
        <v>29</v>
      </c>
      <c r="C101" s="114" t="s">
        <v>375</v>
      </c>
      <c r="D101" t="str">
        <f>INDEX('Funding Tables'!P:P,MATCH('Board Ventilation Strate-PY'!B101,'Funding Tables'!B:B,0))</f>
        <v>Hastings and Prince Edward District School Board</v>
      </c>
    </row>
    <row r="102" spans="1:4" ht="16">
      <c r="A102">
        <f t="shared" si="1"/>
        <v>1</v>
      </c>
      <c r="B102" s="108">
        <v>28</v>
      </c>
      <c r="C102" s="109" t="s">
        <v>376</v>
      </c>
      <c r="D102" t="str">
        <f>INDEX('Funding Tables'!P:P,MATCH('Board Ventilation Strate-PY'!B102,'Funding Tables'!B:B,0))</f>
        <v>Renfrew County District School Board</v>
      </c>
    </row>
    <row r="103" spans="1:4" ht="16">
      <c r="A103">
        <f t="shared" si="1"/>
        <v>2</v>
      </c>
      <c r="B103" s="108">
        <v>28</v>
      </c>
      <c r="C103" s="109" t="s">
        <v>377</v>
      </c>
      <c r="D103" t="str">
        <f>INDEX('Funding Tables'!P:P,MATCH('Board Ventilation Strate-PY'!B103,'Funding Tables'!B:B,0))</f>
        <v>Renfrew County District School Board</v>
      </c>
    </row>
    <row r="104" spans="1:4" ht="16">
      <c r="A104">
        <f t="shared" si="1"/>
        <v>3</v>
      </c>
      <c r="B104" s="108">
        <v>28</v>
      </c>
      <c r="C104" s="109" t="s">
        <v>378</v>
      </c>
      <c r="D104" t="str">
        <f>INDEX('Funding Tables'!P:P,MATCH('Board Ventilation Strate-PY'!B104,'Funding Tables'!B:B,0))</f>
        <v>Renfrew County District School Board</v>
      </c>
    </row>
    <row r="105" spans="1:4" ht="16">
      <c r="A105">
        <f t="shared" si="1"/>
        <v>4</v>
      </c>
      <c r="B105" s="108">
        <v>28</v>
      </c>
      <c r="C105" s="109" t="s">
        <v>379</v>
      </c>
      <c r="D105" t="str">
        <f>INDEX('Funding Tables'!P:P,MATCH('Board Ventilation Strate-PY'!B105,'Funding Tables'!B:B,0))</f>
        <v>Renfrew County District School Board</v>
      </c>
    </row>
    <row r="106" spans="1:4" ht="16">
      <c r="A106">
        <f t="shared" si="1"/>
        <v>1</v>
      </c>
      <c r="B106" s="108">
        <v>23</v>
      </c>
      <c r="C106" s="109" t="s">
        <v>380</v>
      </c>
      <c r="D106" t="str">
        <f>INDEX('Funding Tables'!P:P,MATCH('Board Ventilation Strate-PY'!B106,'Funding Tables'!B:B,0))</f>
        <v>Grand Erie District School Board</v>
      </c>
    </row>
    <row r="107" spans="1:4" ht="16">
      <c r="A107">
        <f t="shared" si="1"/>
        <v>2</v>
      </c>
      <c r="B107" s="108">
        <v>23</v>
      </c>
      <c r="C107" s="109" t="s">
        <v>381</v>
      </c>
      <c r="D107" t="str">
        <f>INDEX('Funding Tables'!P:P,MATCH('Board Ventilation Strate-PY'!B107,'Funding Tables'!B:B,0))</f>
        <v>Grand Erie District School Board</v>
      </c>
    </row>
    <row r="108" spans="1:4" ht="16">
      <c r="A108">
        <f t="shared" si="1"/>
        <v>3</v>
      </c>
      <c r="B108" s="108">
        <v>23</v>
      </c>
      <c r="C108" s="109" t="s">
        <v>382</v>
      </c>
      <c r="D108" t="str">
        <f>INDEX('Funding Tables'!P:P,MATCH('Board Ventilation Strate-PY'!B108,'Funding Tables'!B:B,0))</f>
        <v>Grand Erie District School Board</v>
      </c>
    </row>
    <row r="109" spans="1:4" ht="16">
      <c r="A109">
        <f t="shared" si="1"/>
        <v>4</v>
      </c>
      <c r="B109" s="108">
        <v>23</v>
      </c>
      <c r="C109" s="109" t="s">
        <v>383</v>
      </c>
      <c r="D109" t="str">
        <f>INDEX('Funding Tables'!P:P,MATCH('Board Ventilation Strate-PY'!B109,'Funding Tables'!B:B,0))</f>
        <v>Grand Erie District School Board</v>
      </c>
    </row>
    <row r="110" spans="1:4" ht="51">
      <c r="A110">
        <f t="shared" si="1"/>
        <v>1</v>
      </c>
      <c r="B110" s="108">
        <v>25</v>
      </c>
      <c r="C110" s="115" t="s">
        <v>384</v>
      </c>
      <c r="D110" t="str">
        <f>INDEX('Funding Tables'!P:P,MATCH('Board Ventilation Strate-PY'!B110,'Funding Tables'!B:B,0))</f>
        <v>Ottawa-Carleton District School Board</v>
      </c>
    </row>
    <row r="111" spans="1:4" ht="32">
      <c r="A111">
        <f t="shared" si="1"/>
        <v>2</v>
      </c>
      <c r="B111" s="108">
        <v>25</v>
      </c>
      <c r="C111" s="109" t="s">
        <v>385</v>
      </c>
      <c r="D111" t="str">
        <f>INDEX('Funding Tables'!P:P,MATCH('Board Ventilation Strate-PY'!B111,'Funding Tables'!B:B,0))</f>
        <v>Ottawa-Carleton District School Board</v>
      </c>
    </row>
    <row r="112" spans="1:4" ht="32">
      <c r="A112">
        <f t="shared" si="1"/>
        <v>3</v>
      </c>
      <c r="B112" s="108">
        <v>25</v>
      </c>
      <c r="C112" s="109" t="s">
        <v>386</v>
      </c>
      <c r="D112" t="str">
        <f>INDEX('Funding Tables'!P:P,MATCH('Board Ventilation Strate-PY'!B112,'Funding Tables'!B:B,0))</f>
        <v>Ottawa-Carleton District School Board</v>
      </c>
    </row>
    <row r="113" spans="1:4" ht="32">
      <c r="A113">
        <f t="shared" si="1"/>
        <v>4</v>
      </c>
      <c r="B113" s="108">
        <v>25</v>
      </c>
      <c r="C113" s="109" t="s">
        <v>387</v>
      </c>
      <c r="D113" t="str">
        <f>INDEX('Funding Tables'!P:P,MATCH('Board Ventilation Strate-PY'!B113,'Funding Tables'!B:B,0))</f>
        <v>Ottawa-Carleton District School Board</v>
      </c>
    </row>
    <row r="114" spans="1:4" ht="16">
      <c r="A114">
        <f t="shared" si="1"/>
        <v>1</v>
      </c>
      <c r="B114" s="108">
        <v>39</v>
      </c>
      <c r="C114" s="109" t="s">
        <v>388</v>
      </c>
      <c r="D114" t="str">
        <f>INDEX('Funding Tables'!P:P,MATCH('Board Ventilation Strate-PY'!B114,'Funding Tables'!B:B,0))</f>
        <v>St. Clair Catholic District School Board</v>
      </c>
    </row>
    <row r="115" spans="1:4" ht="16">
      <c r="A115">
        <f t="shared" si="1"/>
        <v>2</v>
      </c>
      <c r="B115" s="108">
        <v>39</v>
      </c>
      <c r="C115" s="109" t="s">
        <v>389</v>
      </c>
      <c r="D115" t="str">
        <f>INDEX('Funding Tables'!P:P,MATCH('Board Ventilation Strate-PY'!B115,'Funding Tables'!B:B,0))</f>
        <v>St. Clair Catholic District School Board</v>
      </c>
    </row>
    <row r="116" spans="1:4" ht="16">
      <c r="A116">
        <f t="shared" si="1"/>
        <v>3</v>
      </c>
      <c r="B116" s="108">
        <v>39</v>
      </c>
      <c r="C116" s="109" t="s">
        <v>390</v>
      </c>
      <c r="D116" t="str">
        <f>INDEX('Funding Tables'!P:P,MATCH('Board Ventilation Strate-PY'!B116,'Funding Tables'!B:B,0))</f>
        <v>St. Clair Catholic District School Board</v>
      </c>
    </row>
    <row r="117" spans="1:4" ht="16">
      <c r="A117">
        <f t="shared" si="1"/>
        <v>4</v>
      </c>
      <c r="B117" s="108">
        <v>39</v>
      </c>
      <c r="C117" s="109" t="s">
        <v>391</v>
      </c>
      <c r="D117" t="str">
        <f>INDEX('Funding Tables'!P:P,MATCH('Board Ventilation Strate-PY'!B117,'Funding Tables'!B:B,0))</f>
        <v>St. Clair Catholic District School Board</v>
      </c>
    </row>
    <row r="118" spans="1:4" ht="16">
      <c r="A118">
        <f t="shared" si="1"/>
        <v>1</v>
      </c>
      <c r="B118" s="108">
        <v>27</v>
      </c>
      <c r="C118" s="109" t="s">
        <v>392</v>
      </c>
      <c r="D118" t="str">
        <f>INDEX('Funding Tables'!P:P,MATCH('Board Ventilation Strate-PY'!B118,'Funding Tables'!B:B,0))</f>
        <v>Limestone District School Board</v>
      </c>
    </row>
    <row r="119" spans="1:4" ht="32">
      <c r="A119">
        <f t="shared" si="1"/>
        <v>2</v>
      </c>
      <c r="B119" s="108">
        <v>27</v>
      </c>
      <c r="C119" s="109" t="s">
        <v>393</v>
      </c>
      <c r="D119" t="str">
        <f>INDEX('Funding Tables'!P:P,MATCH('Board Ventilation Strate-PY'!B119,'Funding Tables'!B:B,0))</f>
        <v>Limestone District School Board</v>
      </c>
    </row>
    <row r="120" spans="1:4" ht="16">
      <c r="A120">
        <f t="shared" si="1"/>
        <v>3</v>
      </c>
      <c r="B120" s="108">
        <v>27</v>
      </c>
      <c r="C120" s="109" t="s">
        <v>394</v>
      </c>
      <c r="D120" t="str">
        <f>INDEX('Funding Tables'!P:P,MATCH('Board Ventilation Strate-PY'!B120,'Funding Tables'!B:B,0))</f>
        <v>Limestone District School Board</v>
      </c>
    </row>
    <row r="121" spans="1:4" ht="32">
      <c r="A121">
        <f t="shared" si="1"/>
        <v>4</v>
      </c>
      <c r="B121" s="108">
        <v>27</v>
      </c>
      <c r="C121" s="109" t="s">
        <v>395</v>
      </c>
      <c r="D121" t="str">
        <f>INDEX('Funding Tables'!P:P,MATCH('Board Ventilation Strate-PY'!B121,'Funding Tables'!B:B,0))</f>
        <v>Limestone District School Board</v>
      </c>
    </row>
    <row r="122" spans="1:4" ht="16">
      <c r="A122">
        <f t="shared" si="1"/>
        <v>1</v>
      </c>
      <c r="B122" s="108">
        <v>65</v>
      </c>
      <c r="C122" s="109" t="s">
        <v>396</v>
      </c>
      <c r="D122" t="str">
        <f>INDEX('Funding Tables'!P:P,MATCH('Board Ventilation Strate-PY'!B122,'Funding Tables'!B:B,0))</f>
        <v>Conseil scolaire de district catholique de l'Est ontarien</v>
      </c>
    </row>
    <row r="123" spans="1:4" ht="16">
      <c r="A123">
        <f t="shared" si="1"/>
        <v>2</v>
      </c>
      <c r="B123" s="108">
        <v>65</v>
      </c>
      <c r="C123" s="109" t="s">
        <v>397</v>
      </c>
      <c r="D123" t="str">
        <f>INDEX('Funding Tables'!P:P,MATCH('Board Ventilation Strate-PY'!B123,'Funding Tables'!B:B,0))</f>
        <v>Conseil scolaire de district catholique de l'Est ontarien</v>
      </c>
    </row>
    <row r="124" spans="1:4" ht="32">
      <c r="A124">
        <f t="shared" si="1"/>
        <v>3</v>
      </c>
      <c r="B124" s="108">
        <v>65</v>
      </c>
      <c r="C124" s="109" t="s">
        <v>398</v>
      </c>
      <c r="D124" t="str">
        <f>INDEX('Funding Tables'!P:P,MATCH('Board Ventilation Strate-PY'!B124,'Funding Tables'!B:B,0))</f>
        <v>Conseil scolaire de district catholique de l'Est ontarien</v>
      </c>
    </row>
    <row r="125" spans="1:4" ht="16">
      <c r="A125">
        <f t="shared" si="1"/>
        <v>4</v>
      </c>
      <c r="B125" s="108">
        <v>65</v>
      </c>
      <c r="C125" s="109" t="s">
        <v>399</v>
      </c>
      <c r="D125" t="str">
        <f>INDEX('Funding Tables'!P:P,MATCH('Board Ventilation Strate-PY'!B125,'Funding Tables'!B:B,0))</f>
        <v>Conseil scolaire de district catholique de l'Est ontarien</v>
      </c>
    </row>
    <row r="126" spans="1:4" ht="32">
      <c r="A126">
        <f t="shared" si="1"/>
        <v>1</v>
      </c>
      <c r="B126" s="108">
        <v>49</v>
      </c>
      <c r="C126" s="109" t="s">
        <v>400</v>
      </c>
      <c r="D126" t="str">
        <f>INDEX('Funding Tables'!P:P,MATCH('Board Ventilation Strate-PY'!B126,'Funding Tables'!B:B,0))</f>
        <v>Waterloo Catholic District School Board</v>
      </c>
    </row>
    <row r="127" spans="1:4" ht="32">
      <c r="A127">
        <f t="shared" si="1"/>
        <v>2</v>
      </c>
      <c r="B127" s="108">
        <v>49</v>
      </c>
      <c r="C127" s="109" t="s">
        <v>401</v>
      </c>
      <c r="D127" t="str">
        <f>INDEX('Funding Tables'!P:P,MATCH('Board Ventilation Strate-PY'!B127,'Funding Tables'!B:B,0))</f>
        <v>Waterloo Catholic District School Board</v>
      </c>
    </row>
    <row r="128" spans="1:4" ht="32">
      <c r="A128">
        <f t="shared" si="1"/>
        <v>3</v>
      </c>
      <c r="B128" s="108">
        <v>49</v>
      </c>
      <c r="C128" s="109" t="s">
        <v>402</v>
      </c>
      <c r="D128" t="str">
        <f>INDEX('Funding Tables'!P:P,MATCH('Board Ventilation Strate-PY'!B128,'Funding Tables'!B:B,0))</f>
        <v>Waterloo Catholic District School Board</v>
      </c>
    </row>
    <row r="129" spans="1:4" ht="32">
      <c r="A129">
        <f t="shared" si="1"/>
        <v>4</v>
      </c>
      <c r="B129" s="108">
        <v>49</v>
      </c>
      <c r="C129" s="109" t="s">
        <v>403</v>
      </c>
      <c r="D129" t="str">
        <f>INDEX('Funding Tables'!P:P,MATCH('Board Ventilation Strate-PY'!B129,'Funding Tables'!B:B,0))</f>
        <v>Waterloo Catholic District School Board</v>
      </c>
    </row>
    <row r="130" spans="1:4" ht="16">
      <c r="A130">
        <f t="shared" si="1"/>
        <v>1</v>
      </c>
      <c r="B130" s="108">
        <v>1</v>
      </c>
      <c r="C130" s="109" t="s">
        <v>404</v>
      </c>
      <c r="D130" t="str">
        <f>INDEX('Funding Tables'!P:P,MATCH('Board Ventilation Strate-PY'!B130,'Funding Tables'!B:B,0))</f>
        <v>District School Board Ontario North East</v>
      </c>
    </row>
    <row r="131" spans="1:4" ht="16">
      <c r="A131">
        <f t="shared" si="1"/>
        <v>2</v>
      </c>
      <c r="B131" s="108">
        <v>1</v>
      </c>
      <c r="C131" s="109" t="s">
        <v>405</v>
      </c>
      <c r="D131" t="str">
        <f>INDEX('Funding Tables'!P:P,MATCH('Board Ventilation Strate-PY'!B131,'Funding Tables'!B:B,0))</f>
        <v>District School Board Ontario North East</v>
      </c>
    </row>
    <row r="132" spans="1:4" ht="16">
      <c r="A132">
        <f t="shared" ref="A132:A195" si="2">IF(B132=B131,A131+1,1)</f>
        <v>3</v>
      </c>
      <c r="B132" s="108">
        <v>1</v>
      </c>
      <c r="C132" s="109" t="s">
        <v>406</v>
      </c>
      <c r="D132" t="str">
        <f>INDEX('Funding Tables'!P:P,MATCH('Board Ventilation Strate-PY'!B132,'Funding Tables'!B:B,0))</f>
        <v>District School Board Ontario North East</v>
      </c>
    </row>
    <row r="133" spans="1:4" ht="16">
      <c r="A133">
        <f t="shared" si="2"/>
        <v>4</v>
      </c>
      <c r="B133" s="108">
        <v>1</v>
      </c>
      <c r="C133" s="109" t="s">
        <v>407</v>
      </c>
      <c r="D133" t="str">
        <f>INDEX('Funding Tables'!P:P,MATCH('Board Ventilation Strate-PY'!B133,'Funding Tables'!B:B,0))</f>
        <v>District School Board Ontario North East</v>
      </c>
    </row>
    <row r="134" spans="1:4" ht="32">
      <c r="A134">
        <f t="shared" si="2"/>
        <v>1</v>
      </c>
      <c r="B134" s="108">
        <v>3</v>
      </c>
      <c r="C134" s="109" t="s">
        <v>408</v>
      </c>
      <c r="D134" t="str">
        <f>INDEX('Funding Tables'!P:P,MATCH('Board Ventilation Strate-PY'!B134,'Funding Tables'!B:B,0))</f>
        <v>Rainbow District School Board</v>
      </c>
    </row>
    <row r="135" spans="1:4" ht="32">
      <c r="A135">
        <f t="shared" si="2"/>
        <v>2</v>
      </c>
      <c r="B135" s="108">
        <v>3</v>
      </c>
      <c r="C135" s="109" t="s">
        <v>409</v>
      </c>
      <c r="D135" t="str">
        <f>INDEX('Funding Tables'!P:P,MATCH('Board Ventilation Strate-PY'!B135,'Funding Tables'!B:B,0))</f>
        <v>Rainbow District School Board</v>
      </c>
    </row>
    <row r="136" spans="1:4" ht="16">
      <c r="A136">
        <f t="shared" si="2"/>
        <v>3</v>
      </c>
      <c r="B136" s="108">
        <v>3</v>
      </c>
      <c r="C136" s="109" t="s">
        <v>410</v>
      </c>
      <c r="D136" t="str">
        <f>INDEX('Funding Tables'!P:P,MATCH('Board Ventilation Strate-PY'!B136,'Funding Tables'!B:B,0))</f>
        <v>Rainbow District School Board</v>
      </c>
    </row>
    <row r="137" spans="1:4" ht="16">
      <c r="A137">
        <f t="shared" si="2"/>
        <v>4</v>
      </c>
      <c r="B137" s="108">
        <v>3</v>
      </c>
      <c r="C137" s="109" t="s">
        <v>411</v>
      </c>
      <c r="D137" t="str">
        <f>INDEX('Funding Tables'!P:P,MATCH('Board Ventilation Strate-PY'!B137,'Funding Tables'!B:B,0))</f>
        <v>Rainbow District School Board</v>
      </c>
    </row>
    <row r="138" spans="1:4" ht="32">
      <c r="A138">
        <f t="shared" si="2"/>
        <v>1</v>
      </c>
      <c r="B138" s="108">
        <v>17</v>
      </c>
      <c r="C138" s="109" t="s">
        <v>412</v>
      </c>
      <c r="D138" t="str">
        <f>INDEX('Funding Tables'!P:P,MATCH('Board Ventilation Strate-PY'!B138,'Funding Tables'!B:B,0))</f>
        <v>Simcoe County District School Board</v>
      </c>
    </row>
    <row r="139" spans="1:4" ht="34">
      <c r="A139">
        <f t="shared" si="2"/>
        <v>2</v>
      </c>
      <c r="B139" s="108">
        <v>17</v>
      </c>
      <c r="C139" s="109" t="s">
        <v>413</v>
      </c>
      <c r="D139" t="str">
        <f>INDEX('Funding Tables'!P:P,MATCH('Board Ventilation Strate-PY'!B139,'Funding Tables'!B:B,0))</f>
        <v>Simcoe County District School Board</v>
      </c>
    </row>
    <row r="140" spans="1:4" ht="32">
      <c r="A140">
        <f t="shared" si="2"/>
        <v>3</v>
      </c>
      <c r="B140" s="108">
        <v>17</v>
      </c>
      <c r="C140" s="109" t="s">
        <v>414</v>
      </c>
      <c r="D140" t="str">
        <f>INDEX('Funding Tables'!P:P,MATCH('Board Ventilation Strate-PY'!B140,'Funding Tables'!B:B,0))</f>
        <v>Simcoe County District School Board</v>
      </c>
    </row>
    <row r="141" spans="1:4" ht="32">
      <c r="A141">
        <f t="shared" si="2"/>
        <v>4</v>
      </c>
      <c r="B141" s="108">
        <v>17</v>
      </c>
      <c r="C141" s="109" t="s">
        <v>415</v>
      </c>
      <c r="D141" t="str">
        <f>INDEX('Funding Tables'!P:P,MATCH('Board Ventilation Strate-PY'!B141,'Funding Tables'!B:B,0))</f>
        <v>Simcoe County District School Board</v>
      </c>
    </row>
    <row r="142" spans="1:4" ht="16">
      <c r="A142">
        <f t="shared" si="2"/>
        <v>1</v>
      </c>
      <c r="B142" s="108">
        <v>50</v>
      </c>
      <c r="C142" s="109" t="s">
        <v>416</v>
      </c>
      <c r="D142" t="str">
        <f>INDEX('Funding Tables'!P:P,MATCH('Board Ventilation Strate-PY'!B142,'Funding Tables'!B:B,0))</f>
        <v>Niagara Catholic District School Board</v>
      </c>
    </row>
    <row r="143" spans="1:4" ht="16">
      <c r="A143">
        <f t="shared" si="2"/>
        <v>2</v>
      </c>
      <c r="B143" s="108">
        <v>50</v>
      </c>
      <c r="C143" s="109" t="s">
        <v>417</v>
      </c>
      <c r="D143" t="str">
        <f>INDEX('Funding Tables'!P:P,MATCH('Board Ventilation Strate-PY'!B143,'Funding Tables'!B:B,0))</f>
        <v>Niagara Catholic District School Board</v>
      </c>
    </row>
    <row r="144" spans="1:4" ht="16">
      <c r="A144">
        <f t="shared" si="2"/>
        <v>3</v>
      </c>
      <c r="B144" s="108">
        <v>50</v>
      </c>
      <c r="C144" s="109" t="s">
        <v>418</v>
      </c>
      <c r="D144" t="str">
        <f>INDEX('Funding Tables'!P:P,MATCH('Board Ventilation Strate-PY'!B144,'Funding Tables'!B:B,0))</f>
        <v>Niagara Catholic District School Board</v>
      </c>
    </row>
    <row r="145" spans="1:4" ht="16">
      <c r="A145">
        <f t="shared" si="2"/>
        <v>4</v>
      </c>
      <c r="B145" s="108">
        <v>50</v>
      </c>
      <c r="C145" s="109" t="s">
        <v>419</v>
      </c>
      <c r="D145" t="str">
        <f>INDEX('Funding Tables'!P:P,MATCH('Board Ventilation Strate-PY'!B145,'Funding Tables'!B:B,0))</f>
        <v>Niagara Catholic District School Board</v>
      </c>
    </row>
    <row r="146" spans="1:4" ht="64">
      <c r="A146">
        <f t="shared" si="2"/>
        <v>1</v>
      </c>
      <c r="B146" s="108">
        <v>44</v>
      </c>
      <c r="C146" s="112" t="s">
        <v>420</v>
      </c>
      <c r="D146" t="str">
        <f>INDEX('Funding Tables'!P:P,MATCH('Board Ventilation Strate-PY'!B146,'Funding Tables'!B:B,0))</f>
        <v>Simcoe Muskoka Catholic District School Board</v>
      </c>
    </row>
    <row r="147" spans="1:4" ht="80">
      <c r="A147">
        <f t="shared" si="2"/>
        <v>2</v>
      </c>
      <c r="B147" s="108">
        <v>44</v>
      </c>
      <c r="C147" s="112" t="s">
        <v>421</v>
      </c>
      <c r="D147" t="str">
        <f>INDEX('Funding Tables'!P:P,MATCH('Board Ventilation Strate-PY'!B147,'Funding Tables'!B:B,0))</f>
        <v>Simcoe Muskoka Catholic District School Board</v>
      </c>
    </row>
    <row r="148" spans="1:4" ht="32">
      <c r="A148">
        <f t="shared" si="2"/>
        <v>3</v>
      </c>
      <c r="B148" s="108">
        <v>44</v>
      </c>
      <c r="C148" s="112" t="s">
        <v>422</v>
      </c>
      <c r="D148" t="str">
        <f>INDEX('Funding Tables'!P:P,MATCH('Board Ventilation Strate-PY'!B148,'Funding Tables'!B:B,0))</f>
        <v>Simcoe Muskoka Catholic District School Board</v>
      </c>
    </row>
    <row r="149" spans="1:4" ht="48">
      <c r="A149">
        <f t="shared" si="2"/>
        <v>4</v>
      </c>
      <c r="B149" s="108">
        <v>44</v>
      </c>
      <c r="C149" s="109" t="s">
        <v>423</v>
      </c>
      <c r="D149" t="str">
        <f>INDEX('Funding Tables'!P:P,MATCH('Board Ventilation Strate-PY'!B149,'Funding Tables'!B:B,0))</f>
        <v>Simcoe Muskoka Catholic District School Board</v>
      </c>
    </row>
    <row r="150" spans="1:4" ht="32">
      <c r="A150">
        <f t="shared" si="2"/>
        <v>1</v>
      </c>
      <c r="B150" s="108">
        <v>13</v>
      </c>
      <c r="C150" s="109" t="s">
        <v>424</v>
      </c>
      <c r="D150" t="str">
        <f>INDEX('Funding Tables'!P:P,MATCH('Board Ventilation Strate-PY'!B150,'Funding Tables'!B:B,0))</f>
        <v>Durham District School Board</v>
      </c>
    </row>
    <row r="151" spans="1:4" ht="32">
      <c r="A151">
        <f t="shared" si="2"/>
        <v>2</v>
      </c>
      <c r="B151" s="108">
        <v>13</v>
      </c>
      <c r="C151" s="109" t="s">
        <v>425</v>
      </c>
      <c r="D151" t="str">
        <f>INDEX('Funding Tables'!P:P,MATCH('Board Ventilation Strate-PY'!B151,'Funding Tables'!B:B,0))</f>
        <v>Durham District School Board</v>
      </c>
    </row>
    <row r="152" spans="1:4" ht="32">
      <c r="A152">
        <f t="shared" si="2"/>
        <v>3</v>
      </c>
      <c r="B152" s="108">
        <v>13</v>
      </c>
      <c r="C152" s="109" t="s">
        <v>426</v>
      </c>
      <c r="D152" t="str">
        <f>INDEX('Funding Tables'!P:P,MATCH('Board Ventilation Strate-PY'!B152,'Funding Tables'!B:B,0))</f>
        <v>Durham District School Board</v>
      </c>
    </row>
    <row r="153" spans="1:4" ht="32">
      <c r="A153">
        <f t="shared" si="2"/>
        <v>4</v>
      </c>
      <c r="B153" s="108">
        <v>13</v>
      </c>
      <c r="C153" s="109" t="s">
        <v>427</v>
      </c>
      <c r="D153" t="str">
        <f>INDEX('Funding Tables'!P:P,MATCH('Board Ventilation Strate-PY'!B153,'Funding Tables'!B:B,0))</f>
        <v>Durham District School Board</v>
      </c>
    </row>
    <row r="154" spans="1:4" ht="16">
      <c r="A154">
        <f t="shared" si="2"/>
        <v>1</v>
      </c>
      <c r="B154" s="108" t="s">
        <v>428</v>
      </c>
      <c r="C154" s="109" t="s">
        <v>429</v>
      </c>
      <c r="D154" t="str">
        <f>INDEX('Funding Tables'!P:P,MATCH('Board Ventilation Strate-PY'!B154,'Funding Tables'!B:B,0))</f>
        <v>Lakehead District School Board</v>
      </c>
    </row>
    <row r="155" spans="1:4" ht="16">
      <c r="A155">
        <f t="shared" si="2"/>
        <v>2</v>
      </c>
      <c r="B155" s="108" t="s">
        <v>428</v>
      </c>
      <c r="C155" s="109" t="s">
        <v>430</v>
      </c>
      <c r="D155" t="str">
        <f>INDEX('Funding Tables'!P:P,MATCH('Board Ventilation Strate-PY'!B155,'Funding Tables'!B:B,0))</f>
        <v>Lakehead District School Board</v>
      </c>
    </row>
    <row r="156" spans="1:4" ht="16">
      <c r="A156">
        <f t="shared" si="2"/>
        <v>3</v>
      </c>
      <c r="B156" s="108" t="s">
        <v>428</v>
      </c>
      <c r="C156" s="109" t="s">
        <v>431</v>
      </c>
      <c r="D156" t="str">
        <f>INDEX('Funding Tables'!P:P,MATCH('Board Ventilation Strate-PY'!B156,'Funding Tables'!B:B,0))</f>
        <v>Lakehead District School Board</v>
      </c>
    </row>
    <row r="157" spans="1:4" ht="16">
      <c r="A157">
        <f t="shared" si="2"/>
        <v>4</v>
      </c>
      <c r="B157" s="108" t="s">
        <v>428</v>
      </c>
      <c r="C157" s="109" t="s">
        <v>432</v>
      </c>
      <c r="D157" t="str">
        <f>INDEX('Funding Tables'!P:P,MATCH('Board Ventilation Strate-PY'!B157,'Funding Tables'!B:B,0))</f>
        <v>Lakehead District School Board</v>
      </c>
    </row>
    <row r="158" spans="1:4" ht="16">
      <c r="A158">
        <f t="shared" si="2"/>
        <v>1</v>
      </c>
      <c r="B158" s="108">
        <v>100</v>
      </c>
      <c r="C158" s="109" t="s">
        <v>433</v>
      </c>
      <c r="D158" t="str">
        <f>INDEX('Funding Tables'!P:P,MATCH('Board Ventilation Strate-PY'!B158,'Funding Tables'!B:B,0))</f>
        <v>James Bay Lowlands Secondary School Board</v>
      </c>
    </row>
    <row r="159" spans="1:4" ht="16">
      <c r="A159">
        <f t="shared" si="2"/>
        <v>2</v>
      </c>
      <c r="B159" s="108">
        <v>100</v>
      </c>
      <c r="C159" s="109" t="s">
        <v>434</v>
      </c>
      <c r="D159" t="str">
        <f>INDEX('Funding Tables'!P:P,MATCH('Board Ventilation Strate-PY'!B159,'Funding Tables'!B:B,0))</f>
        <v>James Bay Lowlands Secondary School Board</v>
      </c>
    </row>
    <row r="160" spans="1:4" ht="16">
      <c r="A160">
        <f t="shared" si="2"/>
        <v>3</v>
      </c>
      <c r="B160" s="108">
        <v>100</v>
      </c>
      <c r="C160" s="109" t="s">
        <v>435</v>
      </c>
      <c r="D160" t="str">
        <f>INDEX('Funding Tables'!P:P,MATCH('Board Ventilation Strate-PY'!B160,'Funding Tables'!B:B,0))</f>
        <v>James Bay Lowlands Secondary School Board</v>
      </c>
    </row>
    <row r="161" spans="1:4" ht="16">
      <c r="A161">
        <f t="shared" si="2"/>
        <v>4</v>
      </c>
      <c r="B161" s="108">
        <v>100</v>
      </c>
      <c r="C161" s="109" t="s">
        <v>436</v>
      </c>
      <c r="D161" t="str">
        <f>INDEX('Funding Tables'!P:P,MATCH('Board Ventilation Strate-PY'!B161,'Funding Tables'!B:B,0))</f>
        <v>James Bay Lowlands Secondary School Board</v>
      </c>
    </row>
    <row r="162" spans="1:4" ht="31">
      <c r="A162">
        <f t="shared" si="2"/>
        <v>1</v>
      </c>
      <c r="B162" s="108">
        <v>18</v>
      </c>
      <c r="C162" s="116" t="s">
        <v>437</v>
      </c>
      <c r="D162" t="str">
        <f>INDEX('Funding Tables'!P:P,MATCH('Board Ventilation Strate-PY'!B162,'Funding Tables'!B:B,0))</f>
        <v>Upper Grand District School Board</v>
      </c>
    </row>
    <row r="163" spans="1:4" ht="31">
      <c r="A163">
        <f t="shared" si="2"/>
        <v>2</v>
      </c>
      <c r="B163" s="108">
        <v>18</v>
      </c>
      <c r="C163" s="116" t="s">
        <v>438</v>
      </c>
      <c r="D163" t="str">
        <f>INDEX('Funding Tables'!P:P,MATCH('Board Ventilation Strate-PY'!B163,'Funding Tables'!B:B,0))</f>
        <v>Upper Grand District School Board</v>
      </c>
    </row>
    <row r="164" spans="1:4" ht="31">
      <c r="A164">
        <f t="shared" si="2"/>
        <v>3</v>
      </c>
      <c r="B164" s="108">
        <v>18</v>
      </c>
      <c r="C164" s="116" t="s">
        <v>439</v>
      </c>
      <c r="D164" t="str">
        <f>INDEX('Funding Tables'!P:P,MATCH('Board Ventilation Strate-PY'!B164,'Funding Tables'!B:B,0))</f>
        <v>Upper Grand District School Board</v>
      </c>
    </row>
    <row r="165" spans="1:4" ht="31">
      <c r="A165">
        <f t="shared" si="2"/>
        <v>4</v>
      </c>
      <c r="B165" s="108">
        <v>18</v>
      </c>
      <c r="C165" s="116" t="s">
        <v>440</v>
      </c>
      <c r="D165" t="str">
        <f>INDEX('Funding Tables'!P:P,MATCH('Board Ventilation Strate-PY'!B165,'Funding Tables'!B:B,0))</f>
        <v>Upper Grand District School Board</v>
      </c>
    </row>
    <row r="166" spans="1:4" ht="16">
      <c r="A166">
        <f t="shared" si="2"/>
        <v>1</v>
      </c>
      <c r="B166" s="108">
        <v>22</v>
      </c>
      <c r="C166" s="109" t="s">
        <v>441</v>
      </c>
      <c r="D166" t="str">
        <f>INDEX('Funding Tables'!P:P,MATCH('Board Ventilation Strate-PY'!B166,'Funding Tables'!B:B,0))</f>
        <v>District School Board of Niagara</v>
      </c>
    </row>
    <row r="167" spans="1:4" ht="16">
      <c r="A167">
        <f t="shared" si="2"/>
        <v>2</v>
      </c>
      <c r="B167" s="108">
        <v>22</v>
      </c>
      <c r="C167" s="109" t="s">
        <v>442</v>
      </c>
      <c r="D167" t="str">
        <f>INDEX('Funding Tables'!P:P,MATCH('Board Ventilation Strate-PY'!B167,'Funding Tables'!B:B,0))</f>
        <v>District School Board of Niagara</v>
      </c>
    </row>
    <row r="168" spans="1:4" ht="16">
      <c r="A168">
        <f t="shared" si="2"/>
        <v>3</v>
      </c>
      <c r="B168" s="108">
        <v>22</v>
      </c>
      <c r="C168" s="109" t="s">
        <v>443</v>
      </c>
      <c r="D168" t="str">
        <f>INDEX('Funding Tables'!P:P,MATCH('Board Ventilation Strate-PY'!B168,'Funding Tables'!B:B,0))</f>
        <v>District School Board of Niagara</v>
      </c>
    </row>
    <row r="169" spans="1:4" ht="16">
      <c r="A169">
        <f t="shared" si="2"/>
        <v>4</v>
      </c>
      <c r="B169" s="108">
        <v>22</v>
      </c>
      <c r="C169" s="109" t="s">
        <v>444</v>
      </c>
      <c r="D169" t="str">
        <f>INDEX('Funding Tables'!P:P,MATCH('Board Ventilation Strate-PY'!B169,'Funding Tables'!B:B,0))</f>
        <v>District School Board of Niagara</v>
      </c>
    </row>
    <row r="170" spans="1:4" ht="32">
      <c r="A170">
        <f t="shared" si="2"/>
        <v>1</v>
      </c>
      <c r="B170" s="108">
        <v>46</v>
      </c>
      <c r="C170" s="117" t="s">
        <v>445</v>
      </c>
      <c r="D170" t="str">
        <f>INDEX('Funding Tables'!P:P,MATCH('Board Ventilation Strate-PY'!B170,'Funding Tables'!B:B,0))</f>
        <v>Halton Catholic District School Board</v>
      </c>
    </row>
    <row r="171" spans="1:4" ht="16">
      <c r="A171">
        <f t="shared" si="2"/>
        <v>2</v>
      </c>
      <c r="B171" s="108">
        <v>46</v>
      </c>
      <c r="C171" s="117" t="s">
        <v>446</v>
      </c>
      <c r="D171" t="str">
        <f>INDEX('Funding Tables'!P:P,MATCH('Board Ventilation Strate-PY'!B171,'Funding Tables'!B:B,0))</f>
        <v>Halton Catholic District School Board</v>
      </c>
    </row>
    <row r="172" spans="1:4" ht="16">
      <c r="A172">
        <f t="shared" si="2"/>
        <v>3</v>
      </c>
      <c r="B172" s="108">
        <v>46</v>
      </c>
      <c r="C172" s="117" t="s">
        <v>447</v>
      </c>
      <c r="D172" t="str">
        <f>INDEX('Funding Tables'!P:P,MATCH('Board Ventilation Strate-PY'!B172,'Funding Tables'!B:B,0))</f>
        <v>Halton Catholic District School Board</v>
      </c>
    </row>
    <row r="173" spans="1:4" ht="16">
      <c r="A173">
        <f t="shared" si="2"/>
        <v>4</v>
      </c>
      <c r="B173" s="108">
        <v>46</v>
      </c>
      <c r="C173" s="117" t="s">
        <v>448</v>
      </c>
      <c r="D173" t="str">
        <f>INDEX('Funding Tables'!P:P,MATCH('Board Ventilation Strate-PY'!B173,'Funding Tables'!B:B,0))</f>
        <v>Halton Catholic District School Board</v>
      </c>
    </row>
    <row r="174" spans="1:4" ht="16">
      <c r="A174">
        <f t="shared" si="2"/>
        <v>1</v>
      </c>
      <c r="B174" s="108">
        <v>32</v>
      </c>
      <c r="C174" s="109" t="s">
        <v>449</v>
      </c>
      <c r="D174" t="str">
        <f>INDEX('Funding Tables'!P:P,MATCH('Board Ventilation Strate-PY'!B174,'Funding Tables'!B:B,0))</f>
        <v>Sudbury Catholic District School Board</v>
      </c>
    </row>
    <row r="175" spans="1:4" ht="16">
      <c r="A175">
        <f t="shared" si="2"/>
        <v>2</v>
      </c>
      <c r="B175" s="108">
        <v>32</v>
      </c>
      <c r="C175" s="109" t="s">
        <v>450</v>
      </c>
      <c r="D175" t="str">
        <f>INDEX('Funding Tables'!P:P,MATCH('Board Ventilation Strate-PY'!B175,'Funding Tables'!B:B,0))</f>
        <v>Sudbury Catholic District School Board</v>
      </c>
    </row>
    <row r="176" spans="1:4" ht="16">
      <c r="A176">
        <f t="shared" si="2"/>
        <v>3</v>
      </c>
      <c r="B176" s="108">
        <v>32</v>
      </c>
      <c r="C176" s="109" t="s">
        <v>451</v>
      </c>
      <c r="D176" t="str">
        <f>INDEX('Funding Tables'!P:P,MATCH('Board Ventilation Strate-PY'!B176,'Funding Tables'!B:B,0))</f>
        <v>Sudbury Catholic District School Board</v>
      </c>
    </row>
    <row r="177" spans="1:4" ht="16">
      <c r="A177">
        <f t="shared" si="2"/>
        <v>4</v>
      </c>
      <c r="B177" s="108">
        <v>32</v>
      </c>
      <c r="C177" s="109" t="s">
        <v>452</v>
      </c>
      <c r="D177" t="str">
        <f>INDEX('Funding Tables'!P:P,MATCH('Board Ventilation Strate-PY'!B177,'Funding Tables'!B:B,0))</f>
        <v>Sudbury Catholic District School Board</v>
      </c>
    </row>
    <row r="178" spans="1:4" ht="16">
      <c r="A178">
        <f t="shared" si="2"/>
        <v>1</v>
      </c>
      <c r="B178" s="108">
        <v>35</v>
      </c>
      <c r="C178" s="109" t="s">
        <v>453</v>
      </c>
      <c r="D178" t="str">
        <f>INDEX('Funding Tables'!P:P,MATCH('Board Ventilation Strate-PY'!B178,'Funding Tables'!B:B,0))</f>
        <v>Bruce-Grey Catholic District School Board</v>
      </c>
    </row>
    <row r="179" spans="1:4" ht="16">
      <c r="A179">
        <f t="shared" si="2"/>
        <v>2</v>
      </c>
      <c r="B179" s="108">
        <v>35</v>
      </c>
      <c r="C179" s="109" t="s">
        <v>454</v>
      </c>
      <c r="D179" t="str">
        <f>INDEX('Funding Tables'!P:P,MATCH('Board Ventilation Strate-PY'!B179,'Funding Tables'!B:B,0))</f>
        <v>Bruce-Grey Catholic District School Board</v>
      </c>
    </row>
    <row r="180" spans="1:4" ht="16">
      <c r="A180">
        <f t="shared" si="2"/>
        <v>3</v>
      </c>
      <c r="B180" s="108">
        <v>35</v>
      </c>
      <c r="C180" s="109" t="s">
        <v>455</v>
      </c>
      <c r="D180" t="str">
        <f>INDEX('Funding Tables'!P:P,MATCH('Board Ventilation Strate-PY'!B180,'Funding Tables'!B:B,0))</f>
        <v>Bruce-Grey Catholic District School Board</v>
      </c>
    </row>
    <row r="181" spans="1:4" ht="16">
      <c r="A181">
        <f t="shared" si="2"/>
        <v>4</v>
      </c>
      <c r="B181" s="108">
        <v>35</v>
      </c>
      <c r="C181" s="109" t="s">
        <v>456</v>
      </c>
      <c r="D181" t="str">
        <f>INDEX('Funding Tables'!P:P,MATCH('Board Ventilation Strate-PY'!B181,'Funding Tables'!B:B,0))</f>
        <v>Bruce-Grey Catholic District School Board</v>
      </c>
    </row>
    <row r="182" spans="1:4" ht="16">
      <c r="A182">
        <f t="shared" si="2"/>
        <v>1</v>
      </c>
      <c r="B182" s="108">
        <v>57</v>
      </c>
      <c r="C182" s="109" t="s">
        <v>457</v>
      </c>
      <c r="D182" t="str">
        <f>INDEX('Funding Tables'!P:P,MATCH('Board Ventilation Strate-PY'!B182,'Funding Tables'!B:B,0))</f>
        <v>Conseil scolaire public du Grand Nord de l’Ontario</v>
      </c>
    </row>
    <row r="183" spans="1:4" ht="16">
      <c r="A183">
        <f t="shared" si="2"/>
        <v>2</v>
      </c>
      <c r="B183" s="108">
        <v>57</v>
      </c>
      <c r="C183" s="109" t="s">
        <v>458</v>
      </c>
      <c r="D183" t="str">
        <f>INDEX('Funding Tables'!P:P,MATCH('Board Ventilation Strate-PY'!B183,'Funding Tables'!B:B,0))</f>
        <v>Conseil scolaire public du Grand Nord de l’Ontario</v>
      </c>
    </row>
    <row r="184" spans="1:4" ht="16">
      <c r="A184">
        <f t="shared" si="2"/>
        <v>3</v>
      </c>
      <c r="B184" s="108">
        <v>57</v>
      </c>
      <c r="C184" s="109" t="s">
        <v>459</v>
      </c>
      <c r="D184" t="str">
        <f>INDEX('Funding Tables'!P:P,MATCH('Board Ventilation Strate-PY'!B184,'Funding Tables'!B:B,0))</f>
        <v>Conseil scolaire public du Grand Nord de l’Ontario</v>
      </c>
    </row>
    <row r="185" spans="1:4" ht="16">
      <c r="A185">
        <f t="shared" si="2"/>
        <v>4</v>
      </c>
      <c r="B185" s="108">
        <v>57</v>
      </c>
      <c r="C185" s="109" t="s">
        <v>460</v>
      </c>
      <c r="D185" t="str">
        <f>INDEX('Funding Tables'!P:P,MATCH('Board Ventilation Strate-PY'!B185,'Funding Tables'!B:B,0))</f>
        <v>Conseil scolaire public du Grand Nord de l’Ontario</v>
      </c>
    </row>
    <row r="186" spans="1:4" ht="17">
      <c r="A186">
        <f t="shared" si="2"/>
        <v>1</v>
      </c>
      <c r="B186" s="108">
        <v>37</v>
      </c>
      <c r="C186" s="113" t="s">
        <v>461</v>
      </c>
      <c r="D186" t="str">
        <f>INDEX('Funding Tables'!P:P,MATCH('Board Ventilation Strate-PY'!B186,'Funding Tables'!B:B,0))</f>
        <v>Windsor-Essex Catholic District School Board</v>
      </c>
    </row>
    <row r="187" spans="1:4" ht="17">
      <c r="A187">
        <f t="shared" si="2"/>
        <v>2</v>
      </c>
      <c r="B187" s="108">
        <v>37</v>
      </c>
      <c r="C187" s="113" t="s">
        <v>462</v>
      </c>
      <c r="D187" t="str">
        <f>INDEX('Funding Tables'!P:P,MATCH('Board Ventilation Strate-PY'!B187,'Funding Tables'!B:B,0))</f>
        <v>Windsor-Essex Catholic District School Board</v>
      </c>
    </row>
    <row r="188" spans="1:4" ht="34">
      <c r="A188">
        <f t="shared" si="2"/>
        <v>3</v>
      </c>
      <c r="B188" s="108">
        <v>37</v>
      </c>
      <c r="C188" s="113" t="s">
        <v>463</v>
      </c>
      <c r="D188" t="str">
        <f>INDEX('Funding Tables'!P:P,MATCH('Board Ventilation Strate-PY'!B188,'Funding Tables'!B:B,0))</f>
        <v>Windsor-Essex Catholic District School Board</v>
      </c>
    </row>
    <row r="189" spans="1:4" ht="34">
      <c r="A189">
        <f t="shared" si="2"/>
        <v>4</v>
      </c>
      <c r="B189" s="108">
        <v>37</v>
      </c>
      <c r="C189" s="113" t="s">
        <v>464</v>
      </c>
      <c r="D189" t="str">
        <f>INDEX('Funding Tables'!P:P,MATCH('Board Ventilation Strate-PY'!B189,'Funding Tables'!B:B,0))</f>
        <v>Windsor-Essex Catholic District School Board</v>
      </c>
    </row>
    <row r="190" spans="1:4" ht="51">
      <c r="A190">
        <f t="shared" si="2"/>
        <v>5</v>
      </c>
      <c r="B190" s="108">
        <v>37</v>
      </c>
      <c r="C190" s="113" t="s">
        <v>465</v>
      </c>
      <c r="D190" t="str">
        <f>INDEX('Funding Tables'!P:P,MATCH('Board Ventilation Strate-PY'!B190,'Funding Tables'!B:B,0))</f>
        <v>Windsor-Essex Catholic District School Board</v>
      </c>
    </row>
    <row r="191" spans="1:4" ht="34">
      <c r="A191">
        <f t="shared" si="2"/>
        <v>6</v>
      </c>
      <c r="B191" s="108">
        <v>37</v>
      </c>
      <c r="C191" s="113" t="s">
        <v>466</v>
      </c>
      <c r="D191" t="str">
        <f>INDEX('Funding Tables'!P:P,MATCH('Board Ventilation Strate-PY'!B191,'Funding Tables'!B:B,0))</f>
        <v>Windsor-Essex Catholic District School Board</v>
      </c>
    </row>
    <row r="192" spans="1:4" ht="32">
      <c r="A192">
        <f t="shared" si="2"/>
        <v>1</v>
      </c>
      <c r="B192" s="108" t="s">
        <v>467</v>
      </c>
      <c r="C192" s="109" t="s">
        <v>468</v>
      </c>
      <c r="D192" t="str">
        <f>INDEX('Funding Tables'!P:P,MATCH('Board Ventilation Strate-PY'!B192,'Funding Tables'!B:B,0))</f>
        <v>Nipissing-Parry Sound Catholic District School Board</v>
      </c>
    </row>
    <row r="193" spans="1:4" ht="16">
      <c r="A193">
        <f t="shared" si="2"/>
        <v>2</v>
      </c>
      <c r="B193" s="108" t="s">
        <v>467</v>
      </c>
      <c r="C193" s="109" t="s">
        <v>469</v>
      </c>
      <c r="D193" t="str">
        <f>INDEX('Funding Tables'!P:P,MATCH('Board Ventilation Strate-PY'!B193,'Funding Tables'!B:B,0))</f>
        <v>Nipissing-Parry Sound Catholic District School Board</v>
      </c>
    </row>
    <row r="194" spans="1:4" ht="16">
      <c r="A194">
        <f t="shared" si="2"/>
        <v>3</v>
      </c>
      <c r="B194" s="108" t="s">
        <v>467</v>
      </c>
      <c r="C194" s="109" t="s">
        <v>470</v>
      </c>
      <c r="D194" t="str">
        <f>INDEX('Funding Tables'!P:P,MATCH('Board Ventilation Strate-PY'!B194,'Funding Tables'!B:B,0))</f>
        <v>Nipissing-Parry Sound Catholic District School Board</v>
      </c>
    </row>
    <row r="195" spans="1:4" ht="16">
      <c r="A195">
        <f t="shared" si="2"/>
        <v>4</v>
      </c>
      <c r="B195" s="108" t="s">
        <v>467</v>
      </c>
      <c r="C195" s="109" t="s">
        <v>471</v>
      </c>
      <c r="D195" t="str">
        <f>INDEX('Funding Tables'!P:P,MATCH('Board Ventilation Strate-PY'!B195,'Funding Tables'!B:B,0))</f>
        <v>Nipissing-Parry Sound Catholic District School Board</v>
      </c>
    </row>
    <row r="196" spans="1:4" ht="32">
      <c r="A196">
        <f t="shared" ref="A196:A259" si="3">IF(B196=B195,A195+1,1)</f>
        <v>1</v>
      </c>
      <c r="B196" s="108">
        <v>58</v>
      </c>
      <c r="C196" s="109" t="s">
        <v>472</v>
      </c>
      <c r="D196" t="str">
        <f>INDEX('Funding Tables'!P:P,MATCH('Board Ventilation Strate-PY'!B196,'Funding Tables'!B:B,0))</f>
        <v>Conseil scolaire Viamonde</v>
      </c>
    </row>
    <row r="197" spans="1:4" ht="32">
      <c r="A197">
        <f t="shared" si="3"/>
        <v>2</v>
      </c>
      <c r="B197" s="108">
        <v>58</v>
      </c>
      <c r="C197" s="109" t="s">
        <v>473</v>
      </c>
      <c r="D197" t="str">
        <f>INDEX('Funding Tables'!P:P,MATCH('Board Ventilation Strate-PY'!B197,'Funding Tables'!B:B,0))</f>
        <v>Conseil scolaire Viamonde</v>
      </c>
    </row>
    <row r="198" spans="1:4" ht="16">
      <c r="A198">
        <f t="shared" si="3"/>
        <v>3</v>
      </c>
      <c r="B198" s="108">
        <v>58</v>
      </c>
      <c r="C198" s="109" t="s">
        <v>474</v>
      </c>
      <c r="D198" t="str">
        <f>INDEX('Funding Tables'!P:P,MATCH('Board Ventilation Strate-PY'!B198,'Funding Tables'!B:B,0))</f>
        <v>Conseil scolaire Viamonde</v>
      </c>
    </row>
    <row r="199" spans="1:4" ht="32">
      <c r="A199">
        <f t="shared" si="3"/>
        <v>4</v>
      </c>
      <c r="B199" s="108">
        <v>58</v>
      </c>
      <c r="C199" s="109" t="s">
        <v>475</v>
      </c>
      <c r="D199" t="str">
        <f>INDEX('Funding Tables'!P:P,MATCH('Board Ventilation Strate-PY'!B199,'Funding Tables'!B:B,0))</f>
        <v>Conseil scolaire Viamonde</v>
      </c>
    </row>
    <row r="200" spans="1:4" ht="32">
      <c r="A200">
        <f t="shared" si="3"/>
        <v>1</v>
      </c>
      <c r="B200" s="108">
        <v>11</v>
      </c>
      <c r="C200" s="110" t="s">
        <v>476</v>
      </c>
      <c r="D200" t="str">
        <f>INDEX('Funding Tables'!P:P,MATCH('Board Ventilation Strate-PY'!B200,'Funding Tables'!B:B,0))</f>
        <v>Thames Valley District School Board</v>
      </c>
    </row>
    <row r="201" spans="1:4" ht="16">
      <c r="A201">
        <f t="shared" si="3"/>
        <v>2</v>
      </c>
      <c r="B201" s="108">
        <v>11</v>
      </c>
      <c r="C201" s="110" t="s">
        <v>477</v>
      </c>
      <c r="D201" t="str">
        <f>INDEX('Funding Tables'!P:P,MATCH('Board Ventilation Strate-PY'!B201,'Funding Tables'!B:B,0))</f>
        <v>Thames Valley District School Board</v>
      </c>
    </row>
    <row r="202" spans="1:4" ht="32">
      <c r="A202">
        <f t="shared" si="3"/>
        <v>3</v>
      </c>
      <c r="B202" s="108">
        <v>11</v>
      </c>
      <c r="C202" s="110" t="s">
        <v>478</v>
      </c>
      <c r="D202" t="str">
        <f>INDEX('Funding Tables'!P:P,MATCH('Board Ventilation Strate-PY'!B202,'Funding Tables'!B:B,0))</f>
        <v>Thames Valley District School Board</v>
      </c>
    </row>
    <row r="203" spans="1:4" ht="16">
      <c r="A203">
        <f t="shared" si="3"/>
        <v>4</v>
      </c>
      <c r="B203" s="108">
        <v>11</v>
      </c>
      <c r="C203" s="110" t="s">
        <v>479</v>
      </c>
      <c r="D203" t="str">
        <f>INDEX('Funding Tables'!P:P,MATCH('Board Ventilation Strate-PY'!B203,'Funding Tables'!B:B,0))</f>
        <v>Thames Valley District School Board</v>
      </c>
    </row>
    <row r="204" spans="1:4" ht="16">
      <c r="A204">
        <f t="shared" si="3"/>
        <v>1</v>
      </c>
      <c r="B204" s="108">
        <v>51</v>
      </c>
      <c r="C204" s="109" t="s">
        <v>480</v>
      </c>
      <c r="D204" t="str">
        <f>INDEX('Funding Tables'!P:P,MATCH('Board Ventilation Strate-PY'!B204,'Funding Tables'!B:B,0))</f>
        <v>Brant Haldimand Norfolk Catholic District School Board</v>
      </c>
    </row>
    <row r="205" spans="1:4" ht="16">
      <c r="A205">
        <f t="shared" si="3"/>
        <v>2</v>
      </c>
      <c r="B205" s="108">
        <v>51</v>
      </c>
      <c r="C205" s="109" t="s">
        <v>481</v>
      </c>
      <c r="D205" t="str">
        <f>INDEX('Funding Tables'!P:P,MATCH('Board Ventilation Strate-PY'!B205,'Funding Tables'!B:B,0))</f>
        <v>Brant Haldimand Norfolk Catholic District School Board</v>
      </c>
    </row>
    <row r="206" spans="1:4" ht="16">
      <c r="A206">
        <f t="shared" si="3"/>
        <v>3</v>
      </c>
      <c r="B206" s="108">
        <v>51</v>
      </c>
      <c r="C206" s="109" t="s">
        <v>482</v>
      </c>
      <c r="D206" t="str">
        <f>INDEX('Funding Tables'!P:P,MATCH('Board Ventilation Strate-PY'!B206,'Funding Tables'!B:B,0))</f>
        <v>Brant Haldimand Norfolk Catholic District School Board</v>
      </c>
    </row>
    <row r="207" spans="1:4" ht="16">
      <c r="A207">
        <f t="shared" si="3"/>
        <v>4</v>
      </c>
      <c r="B207" s="108">
        <v>51</v>
      </c>
      <c r="C207" s="109" t="s">
        <v>483</v>
      </c>
      <c r="D207" t="str">
        <f>INDEX('Funding Tables'!P:P,MATCH('Board Ventilation Strate-PY'!B207,'Funding Tables'!B:B,0))</f>
        <v>Brant Haldimand Norfolk Catholic District School Board</v>
      </c>
    </row>
    <row r="208" spans="1:4" ht="16">
      <c r="A208">
        <f t="shared" si="3"/>
        <v>1</v>
      </c>
      <c r="B208" s="108">
        <v>52</v>
      </c>
      <c r="C208" s="109" t="s">
        <v>484</v>
      </c>
      <c r="D208" t="str">
        <f>INDEX('Funding Tables'!P:P,MATCH('Board Ventilation Strate-PY'!B208,'Funding Tables'!B:B,0))</f>
        <v>Eastern Ontario Catholic District School Board</v>
      </c>
    </row>
    <row r="209" spans="1:4" ht="16">
      <c r="A209">
        <f t="shared" si="3"/>
        <v>2</v>
      </c>
      <c r="B209" s="108">
        <v>52</v>
      </c>
      <c r="C209" s="109" t="s">
        <v>485</v>
      </c>
      <c r="D209" t="str">
        <f>INDEX('Funding Tables'!P:P,MATCH('Board Ventilation Strate-PY'!B209,'Funding Tables'!B:B,0))</f>
        <v>Eastern Ontario Catholic District School Board</v>
      </c>
    </row>
    <row r="210" spans="1:4" ht="16">
      <c r="A210">
        <f t="shared" si="3"/>
        <v>3</v>
      </c>
      <c r="B210" s="108">
        <v>52</v>
      </c>
      <c r="C210" s="109" t="s">
        <v>486</v>
      </c>
      <c r="D210" t="str">
        <f>INDEX('Funding Tables'!P:P,MATCH('Board Ventilation Strate-PY'!B210,'Funding Tables'!B:B,0))</f>
        <v>Eastern Ontario Catholic District School Board</v>
      </c>
    </row>
    <row r="211" spans="1:4" ht="16">
      <c r="A211">
        <f t="shared" si="3"/>
        <v>4</v>
      </c>
      <c r="B211" s="108">
        <v>52</v>
      </c>
      <c r="C211" s="109" t="s">
        <v>487</v>
      </c>
      <c r="D211" t="str">
        <f>INDEX('Funding Tables'!P:P,MATCH('Board Ventilation Strate-PY'!B211,'Funding Tables'!B:B,0))</f>
        <v>Eastern Ontario Catholic District School Board</v>
      </c>
    </row>
    <row r="212" spans="1:4" ht="16">
      <c r="A212">
        <f t="shared" si="3"/>
        <v>1</v>
      </c>
      <c r="B212" s="108">
        <v>47</v>
      </c>
      <c r="C212" s="109" t="s">
        <v>488</v>
      </c>
      <c r="D212" t="str">
        <f>INDEX('Funding Tables'!P:P,MATCH('Board Ventilation Strate-PY'!B212,'Funding Tables'!B:B,0))</f>
        <v>Hamilton-Wentworth Catholic District School Board</v>
      </c>
    </row>
    <row r="213" spans="1:4" ht="32">
      <c r="A213">
        <f t="shared" si="3"/>
        <v>2</v>
      </c>
      <c r="B213" s="108">
        <v>47</v>
      </c>
      <c r="C213" s="109" t="s">
        <v>489</v>
      </c>
      <c r="D213" t="str">
        <f>INDEX('Funding Tables'!P:P,MATCH('Board Ventilation Strate-PY'!B213,'Funding Tables'!B:B,0))</f>
        <v>Hamilton-Wentworth Catholic District School Board</v>
      </c>
    </row>
    <row r="214" spans="1:4" ht="16">
      <c r="A214">
        <f t="shared" si="3"/>
        <v>3</v>
      </c>
      <c r="B214" s="108">
        <v>47</v>
      </c>
      <c r="C214" s="109" t="s">
        <v>490</v>
      </c>
      <c r="D214" t="str">
        <f>INDEX('Funding Tables'!P:P,MATCH('Board Ventilation Strate-PY'!B214,'Funding Tables'!B:B,0))</f>
        <v>Hamilton-Wentworth Catholic District School Board</v>
      </c>
    </row>
    <row r="215" spans="1:4" ht="16">
      <c r="A215">
        <f t="shared" si="3"/>
        <v>4</v>
      </c>
      <c r="B215" s="108">
        <v>47</v>
      </c>
      <c r="C215" s="109" t="s">
        <v>491</v>
      </c>
      <c r="D215" t="str">
        <f>INDEX('Funding Tables'!P:P,MATCH('Board Ventilation Strate-PY'!B215,'Funding Tables'!B:B,0))</f>
        <v>Hamilton-Wentworth Catholic District School Board</v>
      </c>
    </row>
    <row r="216" spans="1:4" ht="16">
      <c r="A216">
        <f t="shared" si="3"/>
        <v>1</v>
      </c>
      <c r="B216" s="108">
        <v>54</v>
      </c>
      <c r="C216" s="109" t="s">
        <v>492</v>
      </c>
      <c r="D216" t="str">
        <f>INDEX('Funding Tables'!P:P,MATCH('Board Ventilation Strate-PY'!B216,'Funding Tables'!B:B,0))</f>
        <v>Renfrew County Catholic District School Board</v>
      </c>
    </row>
    <row r="217" spans="1:4" ht="16">
      <c r="A217">
        <f t="shared" si="3"/>
        <v>2</v>
      </c>
      <c r="B217" s="108">
        <v>54</v>
      </c>
      <c r="C217" s="109" t="s">
        <v>493</v>
      </c>
      <c r="D217" t="str">
        <f>INDEX('Funding Tables'!P:P,MATCH('Board Ventilation Strate-PY'!B217,'Funding Tables'!B:B,0))</f>
        <v>Renfrew County Catholic District School Board</v>
      </c>
    </row>
    <row r="218" spans="1:4" ht="16">
      <c r="A218">
        <f t="shared" si="3"/>
        <v>3</v>
      </c>
      <c r="B218" s="108">
        <v>54</v>
      </c>
      <c r="C218" s="109" t="s">
        <v>494</v>
      </c>
      <c r="D218" t="str">
        <f>INDEX('Funding Tables'!P:P,MATCH('Board Ventilation Strate-PY'!B218,'Funding Tables'!B:B,0))</f>
        <v>Renfrew County Catholic District School Board</v>
      </c>
    </row>
    <row r="219" spans="1:4" ht="16">
      <c r="A219">
        <f t="shared" si="3"/>
        <v>4</v>
      </c>
      <c r="B219" s="108">
        <v>54</v>
      </c>
      <c r="C219" s="109" t="s">
        <v>495</v>
      </c>
      <c r="D219" t="str">
        <f>INDEX('Funding Tables'!P:P,MATCH('Board Ventilation Strate-PY'!B219,'Funding Tables'!B:B,0))</f>
        <v>Renfrew County Catholic District School Board</v>
      </c>
    </row>
    <row r="220" spans="1:4" ht="32">
      <c r="A220">
        <f t="shared" si="3"/>
        <v>1</v>
      </c>
      <c r="B220" s="108">
        <v>8</v>
      </c>
      <c r="C220" s="109" t="s">
        <v>496</v>
      </c>
      <c r="D220" t="str">
        <f>INDEX('Funding Tables'!P:P,MATCH('Board Ventilation Strate-PY'!B220,'Funding Tables'!B:B,0))</f>
        <v>Avon Maitland District School Board</v>
      </c>
    </row>
    <row r="221" spans="1:4" ht="32">
      <c r="A221">
        <f t="shared" si="3"/>
        <v>2</v>
      </c>
      <c r="B221" s="108">
        <v>8</v>
      </c>
      <c r="C221" s="109" t="s">
        <v>497</v>
      </c>
      <c r="D221" t="str">
        <f>INDEX('Funding Tables'!P:P,MATCH('Board Ventilation Strate-PY'!B221,'Funding Tables'!B:B,0))</f>
        <v>Avon Maitland District School Board</v>
      </c>
    </row>
    <row r="222" spans="1:4" ht="32">
      <c r="A222">
        <f t="shared" si="3"/>
        <v>3</v>
      </c>
      <c r="B222" s="108">
        <v>8</v>
      </c>
      <c r="C222" s="109" t="s">
        <v>498</v>
      </c>
      <c r="D222" t="str">
        <f>INDEX('Funding Tables'!P:P,MATCH('Board Ventilation Strate-PY'!B222,'Funding Tables'!B:B,0))</f>
        <v>Avon Maitland District School Board</v>
      </c>
    </row>
    <row r="223" spans="1:4" ht="32">
      <c r="A223">
        <f t="shared" si="3"/>
        <v>4</v>
      </c>
      <c r="B223" s="108">
        <v>8</v>
      </c>
      <c r="C223" s="109" t="s">
        <v>499</v>
      </c>
      <c r="D223" t="str">
        <f>INDEX('Funding Tables'!P:P,MATCH('Board Ventilation Strate-PY'!B223,'Funding Tables'!B:B,0))</f>
        <v>Avon Maitland District School Board</v>
      </c>
    </row>
    <row r="224" spans="1:4" ht="32">
      <c r="A224">
        <f t="shared" si="3"/>
        <v>1</v>
      </c>
      <c r="B224" s="108">
        <v>43</v>
      </c>
      <c r="C224" s="109" t="s">
        <v>500</v>
      </c>
      <c r="D224" t="str">
        <f>INDEX('Funding Tables'!P:P,MATCH('Board Ventilation Strate-PY'!B224,'Funding Tables'!B:B,0))</f>
        <v>Dufferin Peel Catholic District School Board</v>
      </c>
    </row>
    <row r="225" spans="1:4" ht="32">
      <c r="A225">
        <f t="shared" si="3"/>
        <v>2</v>
      </c>
      <c r="B225" s="108">
        <v>43</v>
      </c>
      <c r="C225" s="109" t="s">
        <v>501</v>
      </c>
      <c r="D225" t="str">
        <f>INDEX('Funding Tables'!P:P,MATCH('Board Ventilation Strate-PY'!B225,'Funding Tables'!B:B,0))</f>
        <v>Dufferin Peel Catholic District School Board</v>
      </c>
    </row>
    <row r="226" spans="1:4" ht="32">
      <c r="A226">
        <f t="shared" si="3"/>
        <v>3</v>
      </c>
      <c r="B226" s="108">
        <v>43</v>
      </c>
      <c r="C226" s="109" t="s">
        <v>502</v>
      </c>
      <c r="D226" t="str">
        <f>INDEX('Funding Tables'!P:P,MATCH('Board Ventilation Strate-PY'!B226,'Funding Tables'!B:B,0))</f>
        <v>Dufferin Peel Catholic District School Board</v>
      </c>
    </row>
    <row r="227" spans="1:4" ht="32">
      <c r="A227">
        <f t="shared" si="3"/>
        <v>4</v>
      </c>
      <c r="B227" s="108">
        <v>43</v>
      </c>
      <c r="C227" s="109" t="s">
        <v>503</v>
      </c>
      <c r="D227" t="str">
        <f>INDEX('Funding Tables'!P:P,MATCH('Board Ventilation Strate-PY'!B227,'Funding Tables'!B:B,0))</f>
        <v>Dufferin Peel Catholic District School Board</v>
      </c>
    </row>
    <row r="228" spans="1:4" ht="16">
      <c r="A228">
        <f t="shared" si="3"/>
        <v>1</v>
      </c>
      <c r="B228" s="108">
        <v>48</v>
      </c>
      <c r="C228" s="109" t="s">
        <v>504</v>
      </c>
      <c r="D228" t="str">
        <f>INDEX('Funding Tables'!P:P,MATCH('Board Ventilation Strate-PY'!B228,'Funding Tables'!B:B,0))</f>
        <v>Wellington Catholic District School Board</v>
      </c>
    </row>
    <row r="229" spans="1:4" ht="16">
      <c r="A229">
        <f t="shared" si="3"/>
        <v>2</v>
      </c>
      <c r="B229" s="108">
        <v>48</v>
      </c>
      <c r="C229" s="109" t="s">
        <v>505</v>
      </c>
      <c r="D229" t="str">
        <f>INDEX('Funding Tables'!P:P,MATCH('Board Ventilation Strate-PY'!B229,'Funding Tables'!B:B,0))</f>
        <v>Wellington Catholic District School Board</v>
      </c>
    </row>
    <row r="230" spans="1:4" ht="16">
      <c r="A230">
        <f t="shared" si="3"/>
        <v>3</v>
      </c>
      <c r="B230" s="108">
        <v>48</v>
      </c>
      <c r="C230" s="109" t="s">
        <v>506</v>
      </c>
      <c r="D230" t="str">
        <f>INDEX('Funding Tables'!P:P,MATCH('Board Ventilation Strate-PY'!B230,'Funding Tables'!B:B,0))</f>
        <v>Wellington Catholic District School Board</v>
      </c>
    </row>
    <row r="231" spans="1:4" ht="16">
      <c r="A231">
        <f t="shared" si="3"/>
        <v>4</v>
      </c>
      <c r="B231" s="108">
        <v>48</v>
      </c>
      <c r="C231" s="109" t="s">
        <v>507</v>
      </c>
      <c r="D231" t="str">
        <f>INDEX('Funding Tables'!P:P,MATCH('Board Ventilation Strate-PY'!B231,'Funding Tables'!B:B,0))</f>
        <v>Wellington Catholic District School Board</v>
      </c>
    </row>
    <row r="232" spans="1:4" ht="16">
      <c r="A232">
        <f t="shared" si="3"/>
        <v>1</v>
      </c>
      <c r="B232" s="108">
        <v>2</v>
      </c>
      <c r="C232" s="109" t="s">
        <v>508</v>
      </c>
      <c r="D232" t="str">
        <f>INDEX('Funding Tables'!P:P,MATCH('Board Ventilation Strate-PY'!B232,'Funding Tables'!B:B,0))</f>
        <v>Algoma District School Board</v>
      </c>
    </row>
    <row r="233" spans="1:4" ht="16">
      <c r="A233">
        <f t="shared" si="3"/>
        <v>2</v>
      </c>
      <c r="B233" s="108">
        <v>2</v>
      </c>
      <c r="C233" s="109" t="s">
        <v>509</v>
      </c>
      <c r="D233" t="str">
        <f>INDEX('Funding Tables'!P:P,MATCH('Board Ventilation Strate-PY'!B233,'Funding Tables'!B:B,0))</f>
        <v>Algoma District School Board</v>
      </c>
    </row>
    <row r="234" spans="1:4" ht="16">
      <c r="A234">
        <f t="shared" si="3"/>
        <v>3</v>
      </c>
      <c r="B234" s="108">
        <v>2</v>
      </c>
      <c r="C234" s="109" t="s">
        <v>510</v>
      </c>
      <c r="D234" t="str">
        <f>INDEX('Funding Tables'!P:P,MATCH('Board Ventilation Strate-PY'!B234,'Funding Tables'!B:B,0))</f>
        <v>Algoma District School Board</v>
      </c>
    </row>
    <row r="235" spans="1:4" ht="16">
      <c r="A235">
        <f t="shared" si="3"/>
        <v>4</v>
      </c>
      <c r="B235" s="108">
        <v>2</v>
      </c>
      <c r="C235" s="109" t="s">
        <v>511</v>
      </c>
      <c r="D235" t="str">
        <f>INDEX('Funding Tables'!P:P,MATCH('Board Ventilation Strate-PY'!B235,'Funding Tables'!B:B,0))</f>
        <v>Algoma District School Board</v>
      </c>
    </row>
    <row r="236" spans="1:4" ht="16">
      <c r="A236">
        <f t="shared" si="3"/>
        <v>1</v>
      </c>
      <c r="B236" s="108">
        <v>15</v>
      </c>
      <c r="C236" s="109" t="s">
        <v>512</v>
      </c>
      <c r="D236" t="str">
        <f>INDEX('Funding Tables'!P:P,MATCH('Board Ventilation Strate-PY'!B236,'Funding Tables'!B:B,0))</f>
        <v>Trillium Lakelands District School Board</v>
      </c>
    </row>
    <row r="237" spans="1:4" ht="16">
      <c r="A237">
        <f t="shared" si="3"/>
        <v>2</v>
      </c>
      <c r="B237" s="108">
        <v>15</v>
      </c>
      <c r="C237" s="109" t="s">
        <v>513</v>
      </c>
      <c r="D237" t="str">
        <f>INDEX('Funding Tables'!P:P,MATCH('Board Ventilation Strate-PY'!B237,'Funding Tables'!B:B,0))</f>
        <v>Trillium Lakelands District School Board</v>
      </c>
    </row>
    <row r="238" spans="1:4" ht="32">
      <c r="A238">
        <f t="shared" si="3"/>
        <v>3</v>
      </c>
      <c r="B238" s="108">
        <v>15</v>
      </c>
      <c r="C238" s="109" t="s">
        <v>514</v>
      </c>
      <c r="D238" t="str">
        <f>INDEX('Funding Tables'!P:P,MATCH('Board Ventilation Strate-PY'!B238,'Funding Tables'!B:B,0))</f>
        <v>Trillium Lakelands District School Board</v>
      </c>
    </row>
    <row r="239" spans="1:4" ht="16">
      <c r="A239">
        <f t="shared" si="3"/>
        <v>4</v>
      </c>
      <c r="B239" s="108">
        <v>15</v>
      </c>
      <c r="C239" s="109" t="s">
        <v>515</v>
      </c>
      <c r="D239" t="str">
        <f>INDEX('Funding Tables'!P:P,MATCH('Board Ventilation Strate-PY'!B239,'Funding Tables'!B:B,0))</f>
        <v>Trillium Lakelands District School Board</v>
      </c>
    </row>
    <row r="240" spans="1:4" ht="32">
      <c r="A240">
        <f t="shared" si="3"/>
        <v>1</v>
      </c>
      <c r="B240" s="108">
        <v>19</v>
      </c>
      <c r="C240" s="109" t="s">
        <v>516</v>
      </c>
      <c r="D240" t="str">
        <f>INDEX('Funding Tables'!P:P,MATCH('Board Ventilation Strate-PY'!B240,'Funding Tables'!B:B,0))</f>
        <v>Peel District School Board</v>
      </c>
    </row>
    <row r="241" spans="1:4" ht="16">
      <c r="A241">
        <f t="shared" si="3"/>
        <v>2</v>
      </c>
      <c r="B241" s="108">
        <v>19</v>
      </c>
      <c r="C241" s="109" t="s">
        <v>517</v>
      </c>
      <c r="D241" t="str">
        <f>INDEX('Funding Tables'!P:P,MATCH('Board Ventilation Strate-PY'!B241,'Funding Tables'!B:B,0))</f>
        <v>Peel District School Board</v>
      </c>
    </row>
    <row r="242" spans="1:4" ht="16">
      <c r="A242">
        <f t="shared" si="3"/>
        <v>3</v>
      </c>
      <c r="B242" s="108">
        <v>19</v>
      </c>
      <c r="C242" s="109" t="s">
        <v>518</v>
      </c>
      <c r="D242" t="str">
        <f>INDEX('Funding Tables'!P:P,MATCH('Board Ventilation Strate-PY'!B242,'Funding Tables'!B:B,0))</f>
        <v>Peel District School Board</v>
      </c>
    </row>
    <row r="243" spans="1:4" ht="16">
      <c r="A243">
        <f t="shared" si="3"/>
        <v>4</v>
      </c>
      <c r="B243" s="108">
        <v>19</v>
      </c>
      <c r="C243" s="109" t="s">
        <v>519</v>
      </c>
      <c r="D243" t="str">
        <f>INDEX('Funding Tables'!P:P,MATCH('Board Ventilation Strate-PY'!B243,'Funding Tables'!B:B,0))</f>
        <v>Peel District School Board</v>
      </c>
    </row>
    <row r="244" spans="1:4" ht="16">
      <c r="A244">
        <f t="shared" si="3"/>
        <v>1</v>
      </c>
      <c r="B244" s="108">
        <v>12</v>
      </c>
      <c r="C244" s="109" t="s">
        <v>520</v>
      </c>
      <c r="D244" t="str">
        <f>INDEX('Funding Tables'!P:P,MATCH('Board Ventilation Strate-PY'!B244,'Funding Tables'!B:B,0))</f>
        <v>Toronto District School Board</v>
      </c>
    </row>
    <row r="245" spans="1:4" ht="16">
      <c r="A245">
        <f t="shared" si="3"/>
        <v>2</v>
      </c>
      <c r="B245" s="108">
        <v>12</v>
      </c>
      <c r="C245" s="109" t="s">
        <v>521</v>
      </c>
      <c r="D245" t="str">
        <f>INDEX('Funding Tables'!P:P,MATCH('Board Ventilation Strate-PY'!B245,'Funding Tables'!B:B,0))</f>
        <v>Toronto District School Board</v>
      </c>
    </row>
    <row r="246" spans="1:4" ht="16">
      <c r="A246">
        <f t="shared" si="3"/>
        <v>3</v>
      </c>
      <c r="B246" s="108">
        <v>12</v>
      </c>
      <c r="C246" s="109" t="s">
        <v>522</v>
      </c>
      <c r="D246" t="str">
        <f>INDEX('Funding Tables'!P:P,MATCH('Board Ventilation Strate-PY'!B246,'Funding Tables'!B:B,0))</f>
        <v>Toronto District School Board</v>
      </c>
    </row>
    <row r="247" spans="1:4" ht="16">
      <c r="A247">
        <f t="shared" si="3"/>
        <v>4</v>
      </c>
      <c r="B247" s="108">
        <v>12</v>
      </c>
      <c r="C247" s="109" t="s">
        <v>523</v>
      </c>
      <c r="D247" t="str">
        <f>INDEX('Funding Tables'!P:P,MATCH('Board Ventilation Strate-PY'!B247,'Funding Tables'!B:B,0))</f>
        <v>Toronto District School Board</v>
      </c>
    </row>
    <row r="248" spans="1:4" ht="16">
      <c r="A248">
        <f t="shared" si="3"/>
        <v>1</v>
      </c>
      <c r="B248" s="108" t="s">
        <v>524</v>
      </c>
      <c r="C248" s="109" t="s">
        <v>525</v>
      </c>
      <c r="D248" t="str">
        <f>INDEX('Funding Tables'!P:P,MATCH('Board Ventilation Strate-PY'!B248,'Funding Tables'!B:B,0))</f>
        <v>Kenora Catholic District School Board</v>
      </c>
    </row>
    <row r="249" spans="1:4" ht="16">
      <c r="A249">
        <f t="shared" si="3"/>
        <v>2</v>
      </c>
      <c r="B249" s="108" t="s">
        <v>524</v>
      </c>
      <c r="C249" s="109" t="s">
        <v>526</v>
      </c>
      <c r="D249" t="str">
        <f>INDEX('Funding Tables'!P:P,MATCH('Board Ventilation Strate-PY'!B249,'Funding Tables'!B:B,0))</f>
        <v>Kenora Catholic District School Board</v>
      </c>
    </row>
    <row r="250" spans="1:4" ht="16">
      <c r="A250">
        <f t="shared" si="3"/>
        <v>3</v>
      </c>
      <c r="B250" s="108" t="s">
        <v>524</v>
      </c>
      <c r="C250" s="109" t="s">
        <v>527</v>
      </c>
      <c r="D250" t="str">
        <f>INDEX('Funding Tables'!P:P,MATCH('Board Ventilation Strate-PY'!B250,'Funding Tables'!B:B,0))</f>
        <v>Kenora Catholic District School Board</v>
      </c>
    </row>
    <row r="251" spans="1:4" ht="16">
      <c r="A251">
        <f t="shared" si="3"/>
        <v>4</v>
      </c>
      <c r="B251" s="108" t="s">
        <v>524</v>
      </c>
      <c r="C251" s="109" t="s">
        <v>528</v>
      </c>
      <c r="D251" t="str">
        <f>INDEX('Funding Tables'!P:P,MATCH('Board Ventilation Strate-PY'!B251,'Funding Tables'!B:B,0))</f>
        <v>Kenora Catholic District School Board</v>
      </c>
    </row>
    <row r="252" spans="1:4" ht="32">
      <c r="A252">
        <f t="shared" si="3"/>
        <v>1</v>
      </c>
      <c r="B252" s="108">
        <v>40</v>
      </c>
      <c r="C252" s="109" t="s">
        <v>529</v>
      </c>
      <c r="D252" t="str">
        <f>INDEX('Funding Tables'!P:P,MATCH('Board Ventilation Strate-PY'!B252,'Funding Tables'!B:B,0))</f>
        <v>Toronto Catholic District School Board</v>
      </c>
    </row>
    <row r="253" spans="1:4" ht="32">
      <c r="A253">
        <f t="shared" si="3"/>
        <v>2</v>
      </c>
      <c r="B253" s="108">
        <v>40</v>
      </c>
      <c r="C253" s="109" t="s">
        <v>530</v>
      </c>
      <c r="D253" t="str">
        <f>INDEX('Funding Tables'!P:P,MATCH('Board Ventilation Strate-PY'!B253,'Funding Tables'!B:B,0))</f>
        <v>Toronto Catholic District School Board</v>
      </c>
    </row>
    <row r="254" spans="1:4" ht="32">
      <c r="A254">
        <f t="shared" si="3"/>
        <v>3</v>
      </c>
      <c r="B254" s="108">
        <v>40</v>
      </c>
      <c r="C254" s="109" t="s">
        <v>531</v>
      </c>
      <c r="D254" t="str">
        <f>INDEX('Funding Tables'!P:P,MATCH('Board Ventilation Strate-PY'!B254,'Funding Tables'!B:B,0))</f>
        <v>Toronto Catholic District School Board</v>
      </c>
    </row>
    <row r="255" spans="1:4" ht="32">
      <c r="A255">
        <f t="shared" si="3"/>
        <v>4</v>
      </c>
      <c r="B255" s="108">
        <v>40</v>
      </c>
      <c r="C255" s="109" t="s">
        <v>532</v>
      </c>
      <c r="D255" t="str">
        <f>INDEX('Funding Tables'!P:P,MATCH('Board Ventilation Strate-PY'!B255,'Funding Tables'!B:B,0))</f>
        <v>Toronto Catholic District School Board</v>
      </c>
    </row>
    <row r="256" spans="1:4" ht="16">
      <c r="A256">
        <f t="shared" si="3"/>
        <v>1</v>
      </c>
      <c r="B256" s="108">
        <v>55</v>
      </c>
      <c r="C256" s="109" t="s">
        <v>533</v>
      </c>
      <c r="D256" t="str">
        <f>INDEX('Funding Tables'!P:P,MATCH('Board Ventilation Strate-PY'!B256,'Funding Tables'!B:B,0))</f>
        <v>Algonquin and Lakeshore Catholic District School Board</v>
      </c>
    </row>
    <row r="257" spans="1:4" ht="16">
      <c r="A257">
        <f t="shared" si="3"/>
        <v>2</v>
      </c>
      <c r="B257" s="108">
        <v>55</v>
      </c>
      <c r="C257" s="109" t="s">
        <v>534</v>
      </c>
      <c r="D257" t="str">
        <f>INDEX('Funding Tables'!P:P,MATCH('Board Ventilation Strate-PY'!B257,'Funding Tables'!B:B,0))</f>
        <v>Algonquin and Lakeshore Catholic District School Board</v>
      </c>
    </row>
    <row r="258" spans="1:4" ht="16">
      <c r="A258">
        <f t="shared" si="3"/>
        <v>3</v>
      </c>
      <c r="B258" s="108">
        <v>55</v>
      </c>
      <c r="C258" s="109" t="s">
        <v>535</v>
      </c>
      <c r="D258" t="str">
        <f>INDEX('Funding Tables'!P:P,MATCH('Board Ventilation Strate-PY'!B258,'Funding Tables'!B:B,0))</f>
        <v>Algonquin and Lakeshore Catholic District School Board</v>
      </c>
    </row>
    <row r="259" spans="1:4" ht="32">
      <c r="A259">
        <f t="shared" si="3"/>
        <v>4</v>
      </c>
      <c r="B259" s="108">
        <v>55</v>
      </c>
      <c r="C259" s="109" t="s">
        <v>536</v>
      </c>
      <c r="D259" t="str">
        <f>INDEX('Funding Tables'!P:P,MATCH('Board Ventilation Strate-PY'!B259,'Funding Tables'!B:B,0))</f>
        <v>Algonquin and Lakeshore Catholic District School Board</v>
      </c>
    </row>
    <row r="260" spans="1:4" ht="16">
      <c r="A260">
        <f t="shared" ref="A260:A287" si="4">IF(B260=B259,A259+1,1)</f>
        <v>1</v>
      </c>
      <c r="B260" s="108">
        <v>102</v>
      </c>
      <c r="C260" s="109" t="s">
        <v>537</v>
      </c>
      <c r="D260" t="str">
        <f>INDEX('Funding Tables'!P:P,MATCH('Board Ventilation Strate-PY'!B260,'Funding Tables'!B:B,0))</f>
        <v>Moosonee District School Area Board</v>
      </c>
    </row>
    <row r="261" spans="1:4" ht="16">
      <c r="A261">
        <f t="shared" si="4"/>
        <v>2</v>
      </c>
      <c r="B261" s="108">
        <v>102</v>
      </c>
      <c r="C261" s="109" t="s">
        <v>434</v>
      </c>
      <c r="D261" t="str">
        <f>INDEX('Funding Tables'!P:P,MATCH('Board Ventilation Strate-PY'!B261,'Funding Tables'!B:B,0))</f>
        <v>Moosonee District School Area Board</v>
      </c>
    </row>
    <row r="262" spans="1:4" ht="16">
      <c r="A262">
        <f t="shared" si="4"/>
        <v>3</v>
      </c>
      <c r="B262" s="108">
        <v>102</v>
      </c>
      <c r="C262" s="109" t="s">
        <v>435</v>
      </c>
      <c r="D262" t="str">
        <f>INDEX('Funding Tables'!P:P,MATCH('Board Ventilation Strate-PY'!B262,'Funding Tables'!B:B,0))</f>
        <v>Moosonee District School Area Board</v>
      </c>
    </row>
    <row r="263" spans="1:4" ht="16">
      <c r="A263">
        <f t="shared" si="4"/>
        <v>4</v>
      </c>
      <c r="B263" s="108">
        <v>102</v>
      </c>
      <c r="C263" s="109" t="s">
        <v>538</v>
      </c>
      <c r="D263" t="str">
        <f>INDEX('Funding Tables'!P:P,MATCH('Board Ventilation Strate-PY'!B263,'Funding Tables'!B:B,0))</f>
        <v>Moosonee District School Area Board</v>
      </c>
    </row>
    <row r="264" spans="1:4" ht="32">
      <c r="A264">
        <f t="shared" si="4"/>
        <v>1</v>
      </c>
      <c r="B264" s="108">
        <v>20</v>
      </c>
      <c r="C264" s="109" t="s">
        <v>539</v>
      </c>
      <c r="D264" t="str">
        <f>INDEX('Funding Tables'!P:P,MATCH('Board Ventilation Strate-PY'!B264,'Funding Tables'!B:B,0))</f>
        <v>Halton District School Board</v>
      </c>
    </row>
    <row r="265" spans="1:4" ht="16">
      <c r="A265">
        <f t="shared" si="4"/>
        <v>2</v>
      </c>
      <c r="B265" s="108">
        <v>20</v>
      </c>
      <c r="C265" s="109" t="s">
        <v>540</v>
      </c>
      <c r="D265" t="str">
        <f>INDEX('Funding Tables'!P:P,MATCH('Board Ventilation Strate-PY'!B265,'Funding Tables'!B:B,0))</f>
        <v>Halton District School Board</v>
      </c>
    </row>
    <row r="266" spans="1:4" ht="16">
      <c r="A266">
        <f t="shared" si="4"/>
        <v>3</v>
      </c>
      <c r="B266" s="108">
        <v>20</v>
      </c>
      <c r="C266" s="109" t="s">
        <v>541</v>
      </c>
      <c r="D266" t="str">
        <f>INDEX('Funding Tables'!P:P,MATCH('Board Ventilation Strate-PY'!B266,'Funding Tables'!B:B,0))</f>
        <v>Halton District School Board</v>
      </c>
    </row>
    <row r="267" spans="1:4" ht="32">
      <c r="A267">
        <f t="shared" si="4"/>
        <v>4</v>
      </c>
      <c r="B267" s="108">
        <v>20</v>
      </c>
      <c r="C267" s="109" t="s">
        <v>542</v>
      </c>
      <c r="D267" t="str">
        <f>INDEX('Funding Tables'!P:P,MATCH('Board Ventilation Strate-PY'!B267,'Funding Tables'!B:B,0))</f>
        <v>Halton District School Board</v>
      </c>
    </row>
    <row r="268" spans="1:4" ht="16">
      <c r="A268">
        <f t="shared" si="4"/>
        <v>1</v>
      </c>
      <c r="B268" s="108">
        <v>4</v>
      </c>
      <c r="C268" s="109" t="s">
        <v>543</v>
      </c>
      <c r="D268" t="str">
        <f>INDEX('Funding Tables'!P:P,MATCH('Board Ventilation Strate-PY'!B268,'Funding Tables'!B:B,0))</f>
        <v>Near North District School Board</v>
      </c>
    </row>
    <row r="269" spans="1:4" ht="32">
      <c r="A269">
        <f t="shared" si="4"/>
        <v>2</v>
      </c>
      <c r="B269" s="108">
        <v>4</v>
      </c>
      <c r="C269" s="109" t="s">
        <v>544</v>
      </c>
      <c r="D269" t="str">
        <f>INDEX('Funding Tables'!P:P,MATCH('Board Ventilation Strate-PY'!B269,'Funding Tables'!B:B,0))</f>
        <v>Near North District School Board</v>
      </c>
    </row>
    <row r="270" spans="1:4" ht="32">
      <c r="A270">
        <f t="shared" si="4"/>
        <v>3</v>
      </c>
      <c r="B270" s="108">
        <v>4</v>
      </c>
      <c r="C270" s="109" t="s">
        <v>545</v>
      </c>
      <c r="D270" t="str">
        <f>INDEX('Funding Tables'!P:P,MATCH('Board Ventilation Strate-PY'!B270,'Funding Tables'!B:B,0))</f>
        <v>Near North District School Board</v>
      </c>
    </row>
    <row r="271" spans="1:4" ht="32">
      <c r="A271">
        <f t="shared" si="4"/>
        <v>4</v>
      </c>
      <c r="B271" s="108">
        <v>4</v>
      </c>
      <c r="C271" s="109" t="s">
        <v>546</v>
      </c>
      <c r="D271" t="str">
        <f>INDEX('Funding Tables'!P:P,MATCH('Board Ventilation Strate-PY'!B271,'Funding Tables'!B:B,0))</f>
        <v>Near North District School Board</v>
      </c>
    </row>
    <row r="272" spans="1:4" ht="16">
      <c r="A272">
        <f t="shared" si="4"/>
        <v>1</v>
      </c>
      <c r="B272" s="108" t="s">
        <v>547</v>
      </c>
      <c r="C272" s="109" t="s">
        <v>548</v>
      </c>
      <c r="D272" t="str">
        <f>INDEX('Funding Tables'!P:P,MATCH('Board Ventilation Strate-PY'!B272,'Funding Tables'!B:B,0))</f>
        <v>Superior-Greenstone District School Board</v>
      </c>
    </row>
    <row r="273" spans="1:4" ht="16">
      <c r="A273">
        <f t="shared" si="4"/>
        <v>2</v>
      </c>
      <c r="B273" s="108" t="s">
        <v>547</v>
      </c>
      <c r="C273" s="109" t="s">
        <v>549</v>
      </c>
      <c r="D273" t="str">
        <f>INDEX('Funding Tables'!P:P,MATCH('Board Ventilation Strate-PY'!B273,'Funding Tables'!B:B,0))</f>
        <v>Superior-Greenstone District School Board</v>
      </c>
    </row>
    <row r="274" spans="1:4" ht="16">
      <c r="A274">
        <f t="shared" si="4"/>
        <v>3</v>
      </c>
      <c r="B274" s="108" t="s">
        <v>547</v>
      </c>
      <c r="C274" s="109" t="s">
        <v>550</v>
      </c>
      <c r="D274" t="str">
        <f>INDEX('Funding Tables'!P:P,MATCH('Board Ventilation Strate-PY'!B274,'Funding Tables'!B:B,0))</f>
        <v>Superior-Greenstone District School Board</v>
      </c>
    </row>
    <row r="275" spans="1:4" ht="16">
      <c r="A275">
        <f t="shared" si="4"/>
        <v>4</v>
      </c>
      <c r="B275" s="108" t="s">
        <v>547</v>
      </c>
      <c r="C275" s="109" t="s">
        <v>551</v>
      </c>
      <c r="D275" t="str">
        <f>INDEX('Funding Tables'!P:P,MATCH('Board Ventilation Strate-PY'!B275,'Funding Tables'!B:B,0))</f>
        <v>Superior-Greenstone District School Board</v>
      </c>
    </row>
    <row r="276" spans="1:4" ht="16">
      <c r="A276">
        <f t="shared" si="4"/>
        <v>1</v>
      </c>
      <c r="B276" s="108">
        <v>62</v>
      </c>
      <c r="C276" s="109" t="s">
        <v>552</v>
      </c>
      <c r="D276" t="str">
        <f>INDEX('Funding Tables'!P:P,MATCH('Board Ventilation Strate-PY'!B276,'Funding Tables'!B:B,0))</f>
        <v>Conseil scolaire de district catholique des Aurores boréales</v>
      </c>
    </row>
    <row r="277" spans="1:4" ht="32">
      <c r="A277">
        <f t="shared" si="4"/>
        <v>2</v>
      </c>
      <c r="B277" s="108">
        <v>62</v>
      </c>
      <c r="C277" s="109" t="s">
        <v>553</v>
      </c>
      <c r="D277" t="str">
        <f>INDEX('Funding Tables'!P:P,MATCH('Board Ventilation Strate-PY'!B277,'Funding Tables'!B:B,0))</f>
        <v>Conseil scolaire de district catholique des Aurores boréales</v>
      </c>
    </row>
    <row r="278" spans="1:4" ht="32">
      <c r="A278">
        <f t="shared" si="4"/>
        <v>3</v>
      </c>
      <c r="B278" s="108">
        <v>62</v>
      </c>
      <c r="C278" s="109" t="s">
        <v>554</v>
      </c>
      <c r="D278" t="str">
        <f>INDEX('Funding Tables'!P:P,MATCH('Board Ventilation Strate-PY'!B278,'Funding Tables'!B:B,0))</f>
        <v>Conseil scolaire de district catholique des Aurores boréales</v>
      </c>
    </row>
    <row r="279" spans="1:4" ht="32">
      <c r="A279">
        <f t="shared" si="4"/>
        <v>4</v>
      </c>
      <c r="B279" s="108">
        <v>62</v>
      </c>
      <c r="C279" s="109" t="s">
        <v>555</v>
      </c>
      <c r="D279" t="str">
        <f>INDEX('Funding Tables'!P:P,MATCH('Board Ventilation Strate-PY'!B279,'Funding Tables'!B:B,0))</f>
        <v>Conseil scolaire de district catholique des Aurores boréales</v>
      </c>
    </row>
    <row r="280" spans="1:4" ht="16">
      <c r="A280">
        <f t="shared" si="4"/>
        <v>1</v>
      </c>
      <c r="B280" s="108">
        <v>7</v>
      </c>
      <c r="C280" s="109" t="s">
        <v>556</v>
      </c>
      <c r="D280" t="str">
        <f>INDEX('Funding Tables'!P:P,MATCH('Board Ventilation Strate-PY'!B280,'Funding Tables'!B:B,0))</f>
        <v>Bluewater District School Board</v>
      </c>
    </row>
    <row r="281" spans="1:4" ht="16">
      <c r="A281">
        <f t="shared" si="4"/>
        <v>2</v>
      </c>
      <c r="B281" s="108">
        <v>7</v>
      </c>
      <c r="C281" s="109" t="s">
        <v>557</v>
      </c>
      <c r="D281" t="str">
        <f>INDEX('Funding Tables'!P:P,MATCH('Board Ventilation Strate-PY'!B281,'Funding Tables'!B:B,0))</f>
        <v>Bluewater District School Board</v>
      </c>
    </row>
    <row r="282" spans="1:4" ht="16">
      <c r="A282">
        <f t="shared" si="4"/>
        <v>3</v>
      </c>
      <c r="B282" s="108">
        <v>7</v>
      </c>
      <c r="C282" s="109" t="s">
        <v>558</v>
      </c>
      <c r="D282" t="str">
        <f>INDEX('Funding Tables'!P:P,MATCH('Board Ventilation Strate-PY'!B282,'Funding Tables'!B:B,0))</f>
        <v>Bluewater District School Board</v>
      </c>
    </row>
    <row r="283" spans="1:4" ht="16">
      <c r="A283">
        <f t="shared" si="4"/>
        <v>4</v>
      </c>
      <c r="B283" s="108">
        <v>7</v>
      </c>
      <c r="C283" s="109" t="s">
        <v>559</v>
      </c>
      <c r="D283" t="str">
        <f>INDEX('Funding Tables'!P:P,MATCH('Board Ventilation Strate-PY'!B283,'Funding Tables'!B:B,0))</f>
        <v>Bluewater District School Board</v>
      </c>
    </row>
    <row r="284" spans="1:4" ht="16">
      <c r="A284">
        <f t="shared" si="4"/>
        <v>1</v>
      </c>
      <c r="B284" s="108">
        <v>101</v>
      </c>
      <c r="C284" s="109" t="s">
        <v>560</v>
      </c>
      <c r="D284" t="str">
        <f>INDEX('Funding Tables'!P:P,MATCH('Board Ventilation Strate-PY'!B284,'Funding Tables'!B:B,0))</f>
        <v>Moose Factory Island District School Area Board</v>
      </c>
    </row>
    <row r="285" spans="1:4" ht="16">
      <c r="A285">
        <f t="shared" si="4"/>
        <v>2</v>
      </c>
      <c r="B285" s="108">
        <v>101</v>
      </c>
      <c r="C285" s="109" t="s">
        <v>561</v>
      </c>
      <c r="D285" t="str">
        <f>INDEX('Funding Tables'!P:P,MATCH('Board Ventilation Strate-PY'!B285,'Funding Tables'!B:B,0))</f>
        <v>Moose Factory Island District School Area Board</v>
      </c>
    </row>
    <row r="286" spans="1:4" ht="16">
      <c r="A286">
        <f t="shared" si="4"/>
        <v>3</v>
      </c>
      <c r="B286" s="108">
        <v>101</v>
      </c>
      <c r="C286" s="109" t="s">
        <v>562</v>
      </c>
      <c r="D286" t="str">
        <f>INDEX('Funding Tables'!P:P,MATCH('Board Ventilation Strate-PY'!B286,'Funding Tables'!B:B,0))</f>
        <v>Moose Factory Island District School Area Board</v>
      </c>
    </row>
    <row r="287" spans="1:4" ht="16">
      <c r="A287">
        <f t="shared" si="4"/>
        <v>4</v>
      </c>
      <c r="B287" s="108">
        <v>101</v>
      </c>
      <c r="C287" s="109" t="s">
        <v>563</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baseColWidth="10" defaultColWidth="8.83203125" defaultRowHeight="15"/>
  <cols>
    <col min="2" max="2" width="17.5" style="12" customWidth="1"/>
    <col min="3" max="3" width="35" customWidth="1"/>
    <col min="4" max="4" width="13.5" customWidth="1"/>
    <col min="5" max="5" width="14.1640625" customWidth="1"/>
    <col min="6" max="9" width="8.5" customWidth="1"/>
    <col min="10" max="10" width="17.1640625" customWidth="1"/>
    <col min="11" max="11" width="13.5" customWidth="1"/>
    <col min="13" max="13" width="13.83203125" customWidth="1"/>
    <col min="14" max="14" width="14.5" customWidth="1"/>
    <col min="15" max="15" width="14.1640625" customWidth="1"/>
    <col min="16" max="16" width="38.83203125" customWidth="1"/>
    <col min="17" max="17" width="17.5" customWidth="1"/>
    <col min="18" max="18" width="13.1640625" customWidth="1"/>
    <col min="19" max="19" width="15.83203125" customWidth="1"/>
    <col min="20" max="20" width="18.83203125" customWidth="1"/>
    <col min="21" max="23" width="18.5" customWidth="1"/>
    <col min="24" max="24" width="11.83203125" customWidth="1"/>
    <col min="25" max="25" width="19.1640625" customWidth="1"/>
    <col min="29" max="33" width="9.1640625" customWidth="1"/>
    <col min="34" max="34" width="57.5" customWidth="1"/>
    <col min="35" max="35" width="19.5" customWidth="1"/>
  </cols>
  <sheetData>
    <row r="1" spans="1:34" ht="16">
      <c r="A1" s="41" t="s">
        <v>564</v>
      </c>
      <c r="C1" s="13" t="s">
        <v>565</v>
      </c>
      <c r="D1" s="166" t="s">
        <v>566</v>
      </c>
      <c r="E1" s="166"/>
      <c r="F1" s="167" t="s">
        <v>567</v>
      </c>
      <c r="G1" s="167"/>
      <c r="P1" s="13" t="s">
        <v>565</v>
      </c>
      <c r="Q1" s="44"/>
      <c r="R1" s="44"/>
      <c r="S1" s="44"/>
      <c r="T1" s="44"/>
      <c r="U1" s="44"/>
      <c r="V1" t="s">
        <v>568</v>
      </c>
    </row>
    <row r="2" spans="1:34" ht="48">
      <c r="A2" t="s">
        <v>267</v>
      </c>
      <c r="B2" s="12" t="s">
        <v>569</v>
      </c>
      <c r="C2" t="s">
        <v>570</v>
      </c>
      <c r="D2" s="13" t="s">
        <v>571</v>
      </c>
      <c r="E2" s="13" t="s">
        <v>572</v>
      </c>
      <c r="F2" s="13" t="s">
        <v>571</v>
      </c>
      <c r="G2" s="13" t="s">
        <v>572</v>
      </c>
      <c r="H2" s="13" t="s">
        <v>573</v>
      </c>
      <c r="I2" s="13" t="s">
        <v>574</v>
      </c>
      <c r="J2" s="13" t="s">
        <v>575</v>
      </c>
      <c r="K2" s="13" t="s">
        <v>576</v>
      </c>
      <c r="L2" s="13" t="s">
        <v>577</v>
      </c>
      <c r="M2" s="13" t="s">
        <v>578</v>
      </c>
      <c r="N2" s="13" t="s">
        <v>579</v>
      </c>
      <c r="O2" s="17" t="s">
        <v>580</v>
      </c>
      <c r="P2" t="s">
        <v>570</v>
      </c>
      <c r="Q2" s="44" t="s">
        <v>581</v>
      </c>
      <c r="R2" s="44" t="s">
        <v>582</v>
      </c>
      <c r="S2" s="45" t="s">
        <v>583</v>
      </c>
      <c r="T2" s="45" t="s">
        <v>584</v>
      </c>
      <c r="U2" s="45" t="s">
        <v>585</v>
      </c>
      <c r="V2" s="46" t="s">
        <v>47</v>
      </c>
      <c r="W2" s="46" t="s">
        <v>47</v>
      </c>
      <c r="X2" s="46" t="s">
        <v>48</v>
      </c>
      <c r="Y2" s="46" t="s">
        <v>49</v>
      </c>
      <c r="Z2" s="66"/>
      <c r="AA2" s="66"/>
      <c r="AB2" s="66"/>
      <c r="AH2" s="53" t="s">
        <v>586</v>
      </c>
    </row>
    <row r="3" spans="1:34">
      <c r="A3">
        <v>1</v>
      </c>
      <c r="B3" s="12">
        <v>1</v>
      </c>
      <c r="C3" t="s">
        <v>587</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587</v>
      </c>
      <c r="Q3" s="49">
        <v>293100</v>
      </c>
      <c r="R3" s="49">
        <v>293100</v>
      </c>
      <c r="S3" s="49">
        <v>161908</v>
      </c>
      <c r="T3" s="49">
        <v>18000</v>
      </c>
      <c r="U3" s="49">
        <v>109</v>
      </c>
      <c r="V3" s="123">
        <v>129160.54469351232</v>
      </c>
      <c r="W3" s="123">
        <f>ROUND(V3,0)</f>
        <v>129161</v>
      </c>
      <c r="X3" s="49">
        <v>268398</v>
      </c>
      <c r="Y3" s="49">
        <v>193307</v>
      </c>
      <c r="Z3" s="48"/>
      <c r="AA3" s="48"/>
      <c r="AB3" s="48"/>
      <c r="AH3" s="52" t="s">
        <v>80</v>
      </c>
    </row>
    <row r="4" spans="1:34">
      <c r="A4">
        <v>2</v>
      </c>
      <c r="B4" s="12">
        <v>2</v>
      </c>
      <c r="C4" t="s">
        <v>588</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588</v>
      </c>
      <c r="Q4" s="49">
        <v>416400</v>
      </c>
      <c r="R4" s="49">
        <v>416400</v>
      </c>
      <c r="S4" s="49">
        <v>178138</v>
      </c>
      <c r="T4" s="49">
        <v>28000</v>
      </c>
      <c r="U4" s="49">
        <v>132</v>
      </c>
      <c r="V4" s="123">
        <v>155381.10639821031</v>
      </c>
      <c r="W4" s="123">
        <f t="shared" ref="W4:W67" si="0">ROUND(V4,0)</f>
        <v>155381</v>
      </c>
      <c r="X4" s="49">
        <v>323016</v>
      </c>
      <c r="Y4" s="49">
        <v>227876</v>
      </c>
      <c r="Z4" s="48"/>
      <c r="AA4" s="48"/>
      <c r="AB4" s="48"/>
      <c r="AH4" s="52" t="s">
        <v>589</v>
      </c>
    </row>
    <row r="5" spans="1:34">
      <c r="A5">
        <v>3</v>
      </c>
      <c r="B5" s="12">
        <v>3</v>
      </c>
      <c r="C5" t="s">
        <v>590</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590</v>
      </c>
      <c r="Q5" s="49">
        <v>449100</v>
      </c>
      <c r="R5" s="49">
        <v>449100</v>
      </c>
      <c r="S5" s="49">
        <v>208436</v>
      </c>
      <c r="T5" s="49">
        <v>34000</v>
      </c>
      <c r="U5" s="49">
        <v>900</v>
      </c>
      <c r="V5" s="123">
        <v>271916.93619686802</v>
      </c>
      <c r="W5" s="123">
        <f t="shared" si="0"/>
        <v>271917</v>
      </c>
      <c r="X5" s="49">
        <v>510593</v>
      </c>
      <c r="Y5" s="49">
        <v>327370</v>
      </c>
      <c r="Z5" s="48"/>
      <c r="AA5" s="48"/>
      <c r="AB5" s="48"/>
      <c r="AH5" s="52" t="s">
        <v>75</v>
      </c>
    </row>
    <row r="6" spans="1:34">
      <c r="A6">
        <v>4</v>
      </c>
      <c r="B6" s="12">
        <v>4</v>
      </c>
      <c r="C6" t="s">
        <v>591</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591</v>
      </c>
      <c r="Q6" s="49">
        <v>356200</v>
      </c>
      <c r="R6" s="49">
        <v>356200</v>
      </c>
      <c r="S6" s="49">
        <v>172157</v>
      </c>
      <c r="T6" s="49">
        <v>3000</v>
      </c>
      <c r="U6" s="49">
        <v>181</v>
      </c>
      <c r="V6" s="123">
        <v>226273.73619239376</v>
      </c>
      <c r="W6" s="123">
        <f t="shared" si="0"/>
        <v>226274</v>
      </c>
      <c r="X6" s="49">
        <v>411489</v>
      </c>
      <c r="Y6" s="49">
        <v>282901</v>
      </c>
      <c r="Z6" s="48"/>
      <c r="AA6" s="48"/>
      <c r="AB6" s="48"/>
    </row>
    <row r="7" spans="1:34">
      <c r="A7">
        <v>5</v>
      </c>
      <c r="B7" s="12" t="s">
        <v>592</v>
      </c>
      <c r="C7" t="s">
        <v>593</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593</v>
      </c>
      <c r="Q7" s="49">
        <v>170900</v>
      </c>
      <c r="R7" s="49">
        <v>170900</v>
      </c>
      <c r="S7" s="49">
        <v>101339</v>
      </c>
      <c r="T7" s="49">
        <v>13000</v>
      </c>
      <c r="U7" s="49">
        <v>23</v>
      </c>
      <c r="V7" s="123">
        <v>41758.672344519022</v>
      </c>
      <c r="W7" s="123">
        <f t="shared" si="0"/>
        <v>41759</v>
      </c>
      <c r="X7" s="49">
        <v>107495</v>
      </c>
      <c r="Y7" s="49">
        <v>87815</v>
      </c>
      <c r="Z7" s="48"/>
      <c r="AA7" s="48"/>
      <c r="AB7" s="48"/>
    </row>
    <row r="8" spans="1:34">
      <c r="A8">
        <v>6</v>
      </c>
      <c r="B8" s="12" t="s">
        <v>315</v>
      </c>
      <c r="C8" t="s">
        <v>594</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594</v>
      </c>
      <c r="Q8" s="49">
        <v>111400</v>
      </c>
      <c r="R8" s="49">
        <v>111400</v>
      </c>
      <c r="S8" s="49">
        <v>51128</v>
      </c>
      <c r="T8" s="49">
        <v>8000</v>
      </c>
      <c r="U8" s="49">
        <v>19</v>
      </c>
      <c r="V8" s="123">
        <v>33989.617024608502</v>
      </c>
      <c r="W8" s="123">
        <f t="shared" si="0"/>
        <v>33990</v>
      </c>
      <c r="X8" s="49">
        <v>85994</v>
      </c>
      <c r="Y8" s="49">
        <v>68688</v>
      </c>
      <c r="Z8" s="48"/>
      <c r="AA8" s="48"/>
      <c r="AB8" s="48"/>
    </row>
    <row r="9" spans="1:34">
      <c r="A9">
        <v>7</v>
      </c>
      <c r="B9" s="12" t="s">
        <v>428</v>
      </c>
      <c r="C9" t="s">
        <v>595</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595</v>
      </c>
      <c r="Q9" s="49">
        <v>293800</v>
      </c>
      <c r="R9" s="49">
        <v>293800</v>
      </c>
      <c r="S9" s="49">
        <v>122324</v>
      </c>
      <c r="T9" s="49">
        <v>20000</v>
      </c>
      <c r="U9" s="49">
        <v>26</v>
      </c>
      <c r="V9" s="123">
        <v>47585.463834451904</v>
      </c>
      <c r="W9" s="123">
        <f t="shared" si="0"/>
        <v>47585</v>
      </c>
      <c r="X9" s="49">
        <v>164466</v>
      </c>
      <c r="Y9" s="49">
        <v>129906</v>
      </c>
      <c r="Z9" s="48"/>
      <c r="AA9" s="48"/>
      <c r="AB9" s="48"/>
    </row>
    <row r="10" spans="1:34">
      <c r="A10">
        <v>8</v>
      </c>
      <c r="B10" s="12" t="s">
        <v>547</v>
      </c>
      <c r="C10" t="s">
        <v>596</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596</v>
      </c>
      <c r="Q10" s="49">
        <v>148200</v>
      </c>
      <c r="R10" s="49">
        <v>148200</v>
      </c>
      <c r="S10" s="49">
        <v>62121</v>
      </c>
      <c r="T10" s="49">
        <v>6000</v>
      </c>
      <c r="U10" s="49">
        <v>10</v>
      </c>
      <c r="V10" s="123">
        <v>26220.56170469799</v>
      </c>
      <c r="W10" s="123">
        <f t="shared" si="0"/>
        <v>26221</v>
      </c>
      <c r="X10" s="49">
        <v>89867</v>
      </c>
      <c r="Y10" s="49">
        <v>68731</v>
      </c>
      <c r="Z10" s="48"/>
      <c r="AA10" s="48"/>
      <c r="AB10" s="48"/>
    </row>
    <row r="11" spans="1:34">
      <c r="A11">
        <v>9</v>
      </c>
      <c r="B11" s="12">
        <v>7</v>
      </c>
      <c r="C11" t="s">
        <v>597</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597</v>
      </c>
      <c r="Q11" s="49">
        <v>452800</v>
      </c>
      <c r="R11" s="49">
        <v>452800</v>
      </c>
      <c r="S11" s="49">
        <v>264305</v>
      </c>
      <c r="T11" s="49">
        <v>45000</v>
      </c>
      <c r="U11" s="49">
        <v>103</v>
      </c>
      <c r="V11" s="123">
        <v>131102.80852348995</v>
      </c>
      <c r="W11" s="123">
        <f t="shared" si="0"/>
        <v>131103</v>
      </c>
      <c r="X11" s="49">
        <v>266574</v>
      </c>
      <c r="Y11" s="49">
        <v>207518</v>
      </c>
      <c r="Z11" s="48"/>
      <c r="AA11" s="48"/>
      <c r="AB11" s="48"/>
    </row>
    <row r="12" spans="1:34">
      <c r="A12">
        <v>10</v>
      </c>
      <c r="B12" s="12">
        <v>8</v>
      </c>
      <c r="C12" t="s">
        <v>598</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598</v>
      </c>
      <c r="Q12" s="49">
        <v>402900</v>
      </c>
      <c r="R12" s="49">
        <v>402900</v>
      </c>
      <c r="S12" s="49">
        <v>256236.00000000003</v>
      </c>
      <c r="T12" s="49">
        <v>34000</v>
      </c>
      <c r="U12" s="49">
        <v>62</v>
      </c>
      <c r="V12" s="123">
        <v>93228.663838926179</v>
      </c>
      <c r="W12" s="123">
        <f t="shared" si="0"/>
        <v>93229</v>
      </c>
      <c r="X12" s="49">
        <v>237936</v>
      </c>
      <c r="Y12" s="49">
        <v>186714</v>
      </c>
      <c r="Z12" s="48"/>
      <c r="AA12" s="48"/>
      <c r="AB12" s="48"/>
    </row>
    <row r="13" spans="1:34">
      <c r="A13">
        <v>11</v>
      </c>
      <c r="B13" s="12">
        <v>9</v>
      </c>
      <c r="C13" t="s">
        <v>599</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599</v>
      </c>
      <c r="Q13" s="49">
        <v>846400</v>
      </c>
      <c r="R13" s="49">
        <v>846400</v>
      </c>
      <c r="S13" s="49">
        <v>483008</v>
      </c>
      <c r="T13" s="49">
        <v>72000</v>
      </c>
      <c r="U13" s="49">
        <v>491</v>
      </c>
      <c r="V13" s="123">
        <v>519555.57451901573</v>
      </c>
      <c r="W13" s="123">
        <f t="shared" si="0"/>
        <v>519556</v>
      </c>
      <c r="X13" s="49">
        <v>604347</v>
      </c>
      <c r="Y13" s="49">
        <v>436073</v>
      </c>
      <c r="Z13" s="48"/>
      <c r="AA13" s="48"/>
      <c r="AB13" s="48"/>
    </row>
    <row r="14" spans="1:34">
      <c r="A14">
        <v>12</v>
      </c>
      <c r="B14" s="12">
        <v>10</v>
      </c>
      <c r="C14" t="s">
        <v>600</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600</v>
      </c>
      <c r="Q14" s="49">
        <v>678400</v>
      </c>
      <c r="R14" s="49">
        <v>678400</v>
      </c>
      <c r="S14" s="49">
        <v>321547</v>
      </c>
      <c r="T14" s="49">
        <v>51000</v>
      </c>
      <c r="U14" s="49">
        <v>320</v>
      </c>
      <c r="V14" s="123">
        <v>350578.62131096201</v>
      </c>
      <c r="W14" s="123">
        <f t="shared" si="0"/>
        <v>350579</v>
      </c>
      <c r="X14" s="49">
        <v>747340</v>
      </c>
      <c r="Y14" s="49">
        <v>519372</v>
      </c>
      <c r="Z14" s="48"/>
      <c r="AA14" s="48"/>
      <c r="AB14" s="48"/>
    </row>
    <row r="15" spans="1:34">
      <c r="A15">
        <v>13</v>
      </c>
      <c r="B15" s="12">
        <v>11</v>
      </c>
      <c r="C15" t="s">
        <v>601</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601</v>
      </c>
      <c r="Q15" s="49">
        <v>1810200</v>
      </c>
      <c r="R15" s="49">
        <v>1810200</v>
      </c>
      <c r="S15" s="49">
        <v>1146633</v>
      </c>
      <c r="T15" s="49">
        <v>201000</v>
      </c>
      <c r="U15" s="49">
        <v>630</v>
      </c>
      <c r="V15" s="123">
        <v>698243.84687695757</v>
      </c>
      <c r="W15" s="123">
        <f t="shared" si="0"/>
        <v>698244</v>
      </c>
      <c r="X15" s="49">
        <v>1209330</v>
      </c>
      <c r="Y15" s="49">
        <v>908973</v>
      </c>
      <c r="Z15" s="48"/>
      <c r="AA15" s="48"/>
      <c r="AB15" s="48"/>
    </row>
    <row r="16" spans="1:34">
      <c r="A16">
        <v>14</v>
      </c>
      <c r="B16" s="12">
        <v>12</v>
      </c>
      <c r="C16" t="s">
        <v>602</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602</v>
      </c>
      <c r="Q16" s="49">
        <v>6918600</v>
      </c>
      <c r="R16" s="49">
        <v>6918600</v>
      </c>
      <c r="S16" s="49">
        <v>3721149</v>
      </c>
      <c r="T16" s="49">
        <v>527000</v>
      </c>
      <c r="U16" s="49">
        <v>648</v>
      </c>
      <c r="V16" s="123">
        <v>908008.34051454149</v>
      </c>
      <c r="W16" s="123">
        <f t="shared" si="0"/>
        <v>908008</v>
      </c>
      <c r="X16" s="49">
        <v>5823125</v>
      </c>
      <c r="Y16" s="49">
        <v>3959828</v>
      </c>
      <c r="Z16" s="48"/>
      <c r="AA16" s="48"/>
      <c r="AB16" s="48"/>
    </row>
    <row r="17" spans="1:28">
      <c r="A17">
        <v>15</v>
      </c>
      <c r="B17" s="12">
        <v>13</v>
      </c>
      <c r="C17" t="s">
        <v>603</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603</v>
      </c>
      <c r="Q17" s="49">
        <v>1439500</v>
      </c>
      <c r="R17" s="49">
        <v>1439500</v>
      </c>
      <c r="S17" s="49">
        <v>999955</v>
      </c>
      <c r="T17" s="49">
        <v>171000</v>
      </c>
      <c r="U17" s="49">
        <v>311</v>
      </c>
      <c r="V17" s="123">
        <v>374856.91918568237</v>
      </c>
      <c r="W17" s="123">
        <f t="shared" si="0"/>
        <v>374857</v>
      </c>
      <c r="X17" s="49">
        <v>899094</v>
      </c>
      <c r="Y17" s="49">
        <v>671210</v>
      </c>
      <c r="Z17" s="48"/>
      <c r="AA17" s="48"/>
      <c r="AB17" s="48"/>
    </row>
    <row r="18" spans="1:28">
      <c r="A18">
        <v>16</v>
      </c>
      <c r="B18" s="12">
        <v>14</v>
      </c>
      <c r="C18" t="s">
        <v>604</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604</v>
      </c>
      <c r="Q18" s="49">
        <v>882200</v>
      </c>
      <c r="R18" s="49">
        <v>882200</v>
      </c>
      <c r="S18" s="49">
        <v>479017</v>
      </c>
      <c r="T18" s="49">
        <v>78000</v>
      </c>
      <c r="U18" s="49">
        <v>933</v>
      </c>
      <c r="V18" s="123">
        <v>954622.67243400461</v>
      </c>
      <c r="W18" s="123">
        <f t="shared" si="0"/>
        <v>954623</v>
      </c>
      <c r="X18" s="49">
        <v>832483</v>
      </c>
      <c r="Y18" s="49">
        <v>582178</v>
      </c>
      <c r="Z18" s="48"/>
      <c r="AA18" s="48"/>
      <c r="AB18" s="48"/>
    </row>
    <row r="19" spans="1:28">
      <c r="A19">
        <v>17</v>
      </c>
      <c r="B19" s="12">
        <v>15</v>
      </c>
      <c r="C19" t="s">
        <v>605</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605</v>
      </c>
      <c r="Q19" s="49">
        <v>532000</v>
      </c>
      <c r="R19" s="49">
        <v>532000</v>
      </c>
      <c r="S19" s="49">
        <v>267472</v>
      </c>
      <c r="T19" s="49">
        <v>35000</v>
      </c>
      <c r="U19" s="49">
        <v>768</v>
      </c>
      <c r="V19" s="123">
        <v>779818.92773601797</v>
      </c>
      <c r="W19" s="123">
        <f t="shared" si="0"/>
        <v>779819</v>
      </c>
      <c r="X19" s="49">
        <v>509333</v>
      </c>
      <c r="Y19" s="49">
        <v>357261</v>
      </c>
      <c r="Z19" s="48"/>
      <c r="AA19" s="48"/>
      <c r="AB19" s="48"/>
    </row>
    <row r="20" spans="1:28">
      <c r="A20">
        <v>18</v>
      </c>
      <c r="B20" s="12">
        <v>16</v>
      </c>
      <c r="C20" t="s">
        <v>606</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606</v>
      </c>
      <c r="Q20" s="49">
        <v>2588000</v>
      </c>
      <c r="R20" s="49">
        <v>2588000</v>
      </c>
      <c r="S20" s="49">
        <v>1696047</v>
      </c>
      <c r="T20" s="49">
        <v>282000</v>
      </c>
      <c r="U20" s="49">
        <v>497</v>
      </c>
      <c r="V20" s="123">
        <v>595303.86388814321</v>
      </c>
      <c r="W20" s="123">
        <f t="shared" si="0"/>
        <v>595304</v>
      </c>
      <c r="X20" s="49">
        <v>1276193</v>
      </c>
      <c r="Y20" s="49">
        <v>993290</v>
      </c>
      <c r="Z20" s="48"/>
      <c r="AA20" s="48"/>
      <c r="AB20" s="48"/>
    </row>
    <row r="21" spans="1:28">
      <c r="A21">
        <v>19</v>
      </c>
      <c r="B21" s="12">
        <v>17</v>
      </c>
      <c r="C21" t="s">
        <v>607</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607</v>
      </c>
      <c r="Q21" s="49">
        <v>1078400</v>
      </c>
      <c r="R21" s="49">
        <v>1078400</v>
      </c>
      <c r="S21" s="49">
        <v>718543</v>
      </c>
      <c r="T21" s="49">
        <v>123000</v>
      </c>
      <c r="U21" s="49">
        <v>149</v>
      </c>
      <c r="V21" s="123">
        <v>208793.36172259509</v>
      </c>
      <c r="W21" s="123">
        <f t="shared" si="0"/>
        <v>208793</v>
      </c>
      <c r="X21" s="49">
        <v>499402</v>
      </c>
      <c r="Y21" s="49">
        <v>417881</v>
      </c>
      <c r="Z21" s="48"/>
      <c r="AA21" s="48"/>
      <c r="AB21" s="48"/>
    </row>
    <row r="22" spans="1:28">
      <c r="A22">
        <v>20</v>
      </c>
      <c r="B22" s="12">
        <v>18</v>
      </c>
      <c r="C22" t="s">
        <v>608</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608</v>
      </c>
      <c r="Q22" s="49">
        <v>845000</v>
      </c>
      <c r="R22" s="49">
        <v>845000</v>
      </c>
      <c r="S22" s="49">
        <v>485608</v>
      </c>
      <c r="T22" s="49">
        <v>11000</v>
      </c>
      <c r="U22" s="49">
        <v>262</v>
      </c>
      <c r="V22" s="123">
        <v>398164.08514541388</v>
      </c>
      <c r="W22" s="123">
        <f t="shared" si="0"/>
        <v>398164</v>
      </c>
      <c r="X22" s="49">
        <v>492669</v>
      </c>
      <c r="Y22" s="49">
        <v>375544</v>
      </c>
      <c r="Z22" s="48"/>
      <c r="AA22" s="48"/>
      <c r="AB22" s="48"/>
    </row>
    <row r="23" spans="1:28">
      <c r="A23">
        <v>21</v>
      </c>
      <c r="B23" s="12">
        <v>19</v>
      </c>
      <c r="C23" t="s">
        <v>609</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609</v>
      </c>
      <c r="Q23" s="49">
        <v>2991300</v>
      </c>
      <c r="R23" s="49">
        <v>2991300</v>
      </c>
      <c r="S23" s="49">
        <v>2033872.0000000002</v>
      </c>
      <c r="T23" s="49">
        <v>417000</v>
      </c>
      <c r="U23" s="49">
        <v>1462</v>
      </c>
      <c r="V23" s="123">
        <v>1553811.063982103</v>
      </c>
      <c r="W23" s="123">
        <f t="shared" si="0"/>
        <v>1553811</v>
      </c>
      <c r="X23" s="49">
        <v>1892163</v>
      </c>
      <c r="Y23" s="49">
        <v>1359560</v>
      </c>
      <c r="Z23" s="48"/>
      <c r="AA23" s="48"/>
      <c r="AB23" s="48"/>
    </row>
    <row r="24" spans="1:28">
      <c r="A24">
        <v>22</v>
      </c>
      <c r="B24" s="12">
        <v>20</v>
      </c>
      <c r="C24" t="s">
        <v>610</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610</v>
      </c>
      <c r="Q24" s="49">
        <v>1239500</v>
      </c>
      <c r="R24" s="49">
        <v>1239500</v>
      </c>
      <c r="S24" s="49">
        <v>884175</v>
      </c>
      <c r="T24" s="49">
        <v>155000</v>
      </c>
      <c r="U24" s="49">
        <v>1045</v>
      </c>
      <c r="V24" s="123">
        <v>1076014.1618076065</v>
      </c>
      <c r="W24" s="123">
        <f t="shared" si="0"/>
        <v>1076014</v>
      </c>
      <c r="X24" s="49">
        <v>842069</v>
      </c>
      <c r="Y24" s="49">
        <v>626331</v>
      </c>
      <c r="Z24" s="48"/>
      <c r="AA24" s="48"/>
      <c r="AB24" s="48"/>
    </row>
    <row r="25" spans="1:28">
      <c r="A25">
        <v>23</v>
      </c>
      <c r="B25" s="12">
        <v>21</v>
      </c>
      <c r="C25" t="s">
        <v>24</v>
      </c>
      <c r="D25" s="14"/>
      <c r="E25" s="14"/>
      <c r="F25" s="14"/>
      <c r="G25" s="14"/>
      <c r="H25" s="14"/>
      <c r="I25" s="14"/>
      <c r="J25" s="14"/>
      <c r="K25" s="47">
        <f>IF($C25='4. Board Level Worksheet'!$C$5,'4. Board Level Worksheet'!$C$18,"")</f>
        <v>31.806151</v>
      </c>
      <c r="L25" s="47">
        <f>IF($C25='4. Board Level Worksheet'!$C$5,'4. Board Level Worksheet'!$C$19,"")</f>
        <v>11.499999999999998</v>
      </c>
      <c r="M25" s="49">
        <f>IF($C25='4. Board Level Worksheet'!$C$5,'4. Board Level Worksheet'!$C$21,"")</f>
        <v>32</v>
      </c>
      <c r="N25" s="49">
        <f>IF($C25='4. Board Level Worksheet'!$C$5,'4. Board Level Worksheet'!$C$28,"")</f>
        <v>2462</v>
      </c>
      <c r="O25" s="49" t="e">
        <f>IF($C25='4. Board Level Worksheet'!$C$5,'4. Board Level Worksheet'!#REF!,"")</f>
        <v>#REF!</v>
      </c>
      <c r="P25" t="s">
        <v>24</v>
      </c>
      <c r="Q25" s="49">
        <v>1162000</v>
      </c>
      <c r="R25" s="49">
        <v>1162000</v>
      </c>
      <c r="S25" s="49">
        <v>673025</v>
      </c>
      <c r="T25" s="49">
        <v>120000</v>
      </c>
      <c r="U25" s="49">
        <v>794</v>
      </c>
      <c r="V25" s="123">
        <v>826433.25965548109</v>
      </c>
      <c r="W25" s="123">
        <f t="shared" si="0"/>
        <v>826433</v>
      </c>
      <c r="X25" s="49">
        <v>793548</v>
      </c>
      <c r="Y25" s="49">
        <v>611145</v>
      </c>
      <c r="Z25" s="48"/>
      <c r="AA25" s="48"/>
      <c r="AB25" s="48"/>
    </row>
    <row r="26" spans="1:28">
      <c r="A26">
        <v>24</v>
      </c>
      <c r="B26" s="12">
        <v>22</v>
      </c>
      <c r="C26" t="s">
        <v>611</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611</v>
      </c>
      <c r="Q26" s="49">
        <v>1019300</v>
      </c>
      <c r="R26" s="49">
        <v>1019300</v>
      </c>
      <c r="S26" s="49">
        <v>538014</v>
      </c>
      <c r="T26" s="49">
        <v>69000</v>
      </c>
      <c r="U26" s="49">
        <v>428</v>
      </c>
      <c r="V26" s="123">
        <v>470998.97876957501</v>
      </c>
      <c r="W26" s="123">
        <f t="shared" si="0"/>
        <v>470999</v>
      </c>
      <c r="X26" s="49">
        <v>810095</v>
      </c>
      <c r="Y26" s="49">
        <v>594963</v>
      </c>
      <c r="Z26" s="48"/>
      <c r="AA26" s="48"/>
      <c r="AB26" s="48"/>
    </row>
    <row r="27" spans="1:28">
      <c r="A27">
        <v>25</v>
      </c>
      <c r="B27" s="12">
        <v>23</v>
      </c>
      <c r="C27" t="s">
        <v>612</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612</v>
      </c>
      <c r="Q27" s="49">
        <v>764100</v>
      </c>
      <c r="R27" s="49">
        <v>764100</v>
      </c>
      <c r="S27" s="49">
        <v>367275</v>
      </c>
      <c r="T27" s="49">
        <v>67000</v>
      </c>
      <c r="U27" s="49">
        <v>765</v>
      </c>
      <c r="V27" s="123">
        <v>786616.85114093963</v>
      </c>
      <c r="W27" s="123">
        <f t="shared" si="0"/>
        <v>786617</v>
      </c>
      <c r="X27" s="49">
        <v>827338</v>
      </c>
      <c r="Y27" s="49">
        <v>538674</v>
      </c>
      <c r="Z27" s="48"/>
      <c r="AA27" s="48"/>
      <c r="AB27" s="48"/>
    </row>
    <row r="28" spans="1:28">
      <c r="A28">
        <v>26</v>
      </c>
      <c r="B28" s="12">
        <v>24</v>
      </c>
      <c r="C28" t="s">
        <v>613</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613</v>
      </c>
      <c r="Q28" s="49">
        <v>1467400</v>
      </c>
      <c r="R28" s="49">
        <v>1467400</v>
      </c>
      <c r="S28" s="49">
        <v>863236</v>
      </c>
      <c r="T28" s="49">
        <v>156000</v>
      </c>
      <c r="U28" s="49">
        <v>331</v>
      </c>
      <c r="V28" s="123">
        <v>389423.89791051456</v>
      </c>
      <c r="W28" s="123">
        <f t="shared" si="0"/>
        <v>389424</v>
      </c>
      <c r="X28" s="49">
        <v>1034771</v>
      </c>
      <c r="Y28" s="49">
        <v>710793</v>
      </c>
      <c r="Z28" s="48"/>
      <c r="AA28" s="48"/>
      <c r="AB28" s="48"/>
    </row>
    <row r="29" spans="1:28">
      <c r="A29">
        <v>27</v>
      </c>
      <c r="B29" s="12">
        <v>25</v>
      </c>
      <c r="C29" t="s">
        <v>614</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614</v>
      </c>
      <c r="Q29" s="49">
        <v>1681500</v>
      </c>
      <c r="R29" s="49">
        <v>1681500</v>
      </c>
      <c r="S29" s="49">
        <v>1073366</v>
      </c>
      <c r="T29" s="49">
        <v>161000</v>
      </c>
      <c r="U29" s="49">
        <v>780</v>
      </c>
      <c r="V29" s="123">
        <v>836144.57880536921</v>
      </c>
      <c r="W29" s="123">
        <f t="shared" si="0"/>
        <v>836145</v>
      </c>
      <c r="X29" s="49">
        <v>968614</v>
      </c>
      <c r="Y29" s="49">
        <v>739548</v>
      </c>
      <c r="Z29" s="48"/>
      <c r="AA29" s="48"/>
      <c r="AB29" s="48"/>
    </row>
    <row r="30" spans="1:28">
      <c r="A30">
        <v>28</v>
      </c>
      <c r="B30" s="12">
        <v>26</v>
      </c>
      <c r="C30" t="s">
        <v>615</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615</v>
      </c>
      <c r="Q30" s="49">
        <v>860700</v>
      </c>
      <c r="R30" s="49">
        <v>860700</v>
      </c>
      <c r="S30" s="49">
        <v>438959</v>
      </c>
      <c r="T30" s="49">
        <v>58000</v>
      </c>
      <c r="U30" s="49">
        <v>147</v>
      </c>
      <c r="V30" s="123">
        <v>191312.98725279645</v>
      </c>
      <c r="W30" s="123">
        <f t="shared" si="0"/>
        <v>191313</v>
      </c>
      <c r="X30" s="49">
        <v>541141</v>
      </c>
      <c r="Y30" s="49">
        <v>419649</v>
      </c>
      <c r="Z30" s="48"/>
      <c r="AA30" s="48"/>
      <c r="AB30" s="48"/>
    </row>
    <row r="31" spans="1:28">
      <c r="A31">
        <v>29</v>
      </c>
      <c r="B31" s="12">
        <v>27</v>
      </c>
      <c r="C31" t="s">
        <v>616</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616</v>
      </c>
      <c r="Q31" s="49">
        <v>568100</v>
      </c>
      <c r="R31" s="49">
        <v>568100</v>
      </c>
      <c r="S31" s="49">
        <v>313965</v>
      </c>
      <c r="T31" s="49">
        <v>49000</v>
      </c>
      <c r="U31" s="49">
        <v>820</v>
      </c>
      <c r="V31" s="123">
        <v>833231.18306040275</v>
      </c>
      <c r="W31" s="123">
        <f t="shared" si="0"/>
        <v>833231</v>
      </c>
      <c r="X31" s="49">
        <v>722400</v>
      </c>
      <c r="Y31" s="49">
        <v>538440</v>
      </c>
      <c r="Z31" s="48"/>
      <c r="AA31" s="48"/>
      <c r="AB31" s="48"/>
    </row>
    <row r="32" spans="1:28">
      <c r="A32">
        <v>30</v>
      </c>
      <c r="B32" s="12">
        <v>28</v>
      </c>
      <c r="C32" t="s">
        <v>617</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617</v>
      </c>
      <c r="Q32" s="49">
        <v>284900</v>
      </c>
      <c r="R32" s="49">
        <v>284900</v>
      </c>
      <c r="S32" s="49">
        <v>172559</v>
      </c>
      <c r="T32" s="49">
        <v>21000</v>
      </c>
      <c r="U32" s="49">
        <v>63</v>
      </c>
      <c r="V32" s="123">
        <v>82546.212774049229</v>
      </c>
      <c r="W32" s="123">
        <f t="shared" si="0"/>
        <v>82546</v>
      </c>
      <c r="X32" s="49">
        <v>187020</v>
      </c>
      <c r="Y32" s="49">
        <v>137918</v>
      </c>
      <c r="Z32" s="48"/>
      <c r="AA32" s="48"/>
      <c r="AB32" s="48"/>
    </row>
    <row r="33" spans="1:28">
      <c r="A33">
        <v>31</v>
      </c>
      <c r="B33" s="12">
        <v>29</v>
      </c>
      <c r="C33" t="s">
        <v>618</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618</v>
      </c>
      <c r="Q33" s="49">
        <v>447100</v>
      </c>
      <c r="R33" s="49">
        <v>447100</v>
      </c>
      <c r="S33" s="49">
        <v>250077</v>
      </c>
      <c r="T33" s="49">
        <v>38000</v>
      </c>
      <c r="U33" s="49">
        <v>199</v>
      </c>
      <c r="V33" s="123">
        <v>286483.91492170026</v>
      </c>
      <c r="W33" s="123">
        <f t="shared" si="0"/>
        <v>286484</v>
      </c>
      <c r="X33" s="49">
        <v>288292</v>
      </c>
      <c r="Y33" s="49">
        <v>210815</v>
      </c>
      <c r="Z33" s="48"/>
      <c r="AA33" s="48"/>
      <c r="AB33" s="48"/>
    </row>
    <row r="34" spans="1:28">
      <c r="A34">
        <v>32</v>
      </c>
      <c r="B34" s="12" t="s">
        <v>619</v>
      </c>
      <c r="C34" t="s">
        <v>620</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620</v>
      </c>
      <c r="Q34" s="49">
        <v>102000</v>
      </c>
      <c r="R34" s="49">
        <v>102000</v>
      </c>
      <c r="S34" s="49">
        <v>42093</v>
      </c>
      <c r="T34" s="49">
        <v>0</v>
      </c>
      <c r="U34" s="49">
        <v>58</v>
      </c>
      <c r="V34" s="123">
        <v>123333.75320357943</v>
      </c>
      <c r="W34" s="123">
        <f t="shared" si="0"/>
        <v>123334</v>
      </c>
      <c r="X34" s="49">
        <v>178635</v>
      </c>
      <c r="Y34" s="49">
        <v>127317</v>
      </c>
      <c r="Z34" s="48"/>
      <c r="AA34" s="48"/>
      <c r="AB34" s="48"/>
    </row>
    <row r="35" spans="1:28">
      <c r="A35">
        <v>33</v>
      </c>
      <c r="B35" s="12" t="s">
        <v>467</v>
      </c>
      <c r="C35" t="s">
        <v>621</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621</v>
      </c>
      <c r="Q35" s="49">
        <v>100900</v>
      </c>
      <c r="R35" s="49">
        <v>100900</v>
      </c>
      <c r="S35" s="49">
        <v>51728</v>
      </c>
      <c r="T35" s="49">
        <v>8000</v>
      </c>
      <c r="U35" s="49">
        <v>215</v>
      </c>
      <c r="V35" s="123">
        <v>224331.47236241613</v>
      </c>
      <c r="W35" s="123">
        <f t="shared" si="0"/>
        <v>224331</v>
      </c>
      <c r="X35" s="49">
        <v>159333</v>
      </c>
      <c r="Y35" s="49">
        <v>109628</v>
      </c>
      <c r="Z35" s="48"/>
      <c r="AA35" s="48"/>
      <c r="AB35" s="48"/>
    </row>
    <row r="36" spans="1:28">
      <c r="A36">
        <v>34</v>
      </c>
      <c r="B36" s="12">
        <v>31</v>
      </c>
      <c r="C36" t="s">
        <v>622</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622</v>
      </c>
      <c r="Q36" s="49">
        <v>156700</v>
      </c>
      <c r="R36" s="49">
        <v>156700</v>
      </c>
      <c r="S36" s="49">
        <v>67410</v>
      </c>
      <c r="T36" s="49">
        <v>11000</v>
      </c>
      <c r="U36" s="49">
        <v>56</v>
      </c>
      <c r="V36" s="123">
        <v>72834.893624161079</v>
      </c>
      <c r="W36" s="123">
        <f t="shared" si="0"/>
        <v>72835</v>
      </c>
      <c r="X36" s="49">
        <v>150144</v>
      </c>
      <c r="Y36" s="49">
        <v>111558</v>
      </c>
      <c r="Z36" s="48"/>
      <c r="AA36" s="48"/>
      <c r="AB36" s="48"/>
    </row>
    <row r="37" spans="1:28">
      <c r="A37">
        <v>35</v>
      </c>
      <c r="B37" s="12">
        <v>32</v>
      </c>
      <c r="C37" t="s">
        <v>623</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623</v>
      </c>
      <c r="Q37" s="49">
        <v>176400</v>
      </c>
      <c r="R37" s="49">
        <v>176400</v>
      </c>
      <c r="S37" s="49">
        <v>93118</v>
      </c>
      <c r="T37" s="49">
        <v>14000</v>
      </c>
      <c r="U37" s="49">
        <v>37</v>
      </c>
      <c r="V37" s="123">
        <v>54383.387239373609</v>
      </c>
      <c r="W37" s="123">
        <f t="shared" si="0"/>
        <v>54383</v>
      </c>
      <c r="X37" s="49">
        <v>100504</v>
      </c>
      <c r="Y37" s="49">
        <v>80125</v>
      </c>
      <c r="Z37" s="48"/>
      <c r="AA37" s="48"/>
      <c r="AB37" s="48"/>
    </row>
    <row r="38" spans="1:28">
      <c r="A38">
        <v>36</v>
      </c>
      <c r="B38" s="12" t="s">
        <v>298</v>
      </c>
      <c r="C38" t="s">
        <v>624</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624</v>
      </c>
      <c r="Q38" s="49">
        <v>50700</v>
      </c>
      <c r="R38" s="49">
        <v>50700</v>
      </c>
      <c r="S38" s="49">
        <v>20789</v>
      </c>
      <c r="T38" s="49">
        <v>6000</v>
      </c>
      <c r="U38" s="49">
        <v>7</v>
      </c>
      <c r="V38" s="123">
        <v>18451.506384787474</v>
      </c>
      <c r="W38" s="123">
        <f t="shared" si="0"/>
        <v>18452</v>
      </c>
      <c r="X38" s="49">
        <v>23810</v>
      </c>
      <c r="Y38" s="49">
        <v>20300</v>
      </c>
      <c r="Z38" s="48"/>
      <c r="AA38" s="48"/>
      <c r="AB38" s="48"/>
    </row>
    <row r="39" spans="1:28">
      <c r="A39">
        <v>37</v>
      </c>
      <c r="B39" s="12" t="s">
        <v>524</v>
      </c>
      <c r="C39" t="s">
        <v>625</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625</v>
      </c>
      <c r="Q39" s="49">
        <v>42900</v>
      </c>
      <c r="R39" s="49">
        <v>42900</v>
      </c>
      <c r="S39" s="49">
        <v>16799</v>
      </c>
      <c r="T39" s="49">
        <v>4000</v>
      </c>
      <c r="U39" s="49">
        <v>4</v>
      </c>
      <c r="V39" s="123">
        <v>15538.11063982103</v>
      </c>
      <c r="W39" s="123">
        <f t="shared" si="0"/>
        <v>15538</v>
      </c>
      <c r="X39" s="49">
        <v>23241</v>
      </c>
      <c r="Y39" s="49">
        <v>19854</v>
      </c>
      <c r="Z39" s="48"/>
      <c r="AA39" s="48"/>
      <c r="AB39" s="48"/>
    </row>
    <row r="40" spans="1:28">
      <c r="A40">
        <v>38</v>
      </c>
      <c r="B40" s="12" t="s">
        <v>333</v>
      </c>
      <c r="C40" t="s">
        <v>626</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626</v>
      </c>
      <c r="Q40" s="49">
        <v>210300</v>
      </c>
      <c r="R40" s="49">
        <v>210300</v>
      </c>
      <c r="S40" s="49">
        <v>96697</v>
      </c>
      <c r="T40" s="49">
        <v>18000</v>
      </c>
      <c r="U40" s="49">
        <v>22</v>
      </c>
      <c r="V40" s="123">
        <v>40787.540429530207</v>
      </c>
      <c r="W40" s="123">
        <f t="shared" si="0"/>
        <v>40788</v>
      </c>
      <c r="X40" s="49">
        <v>108950</v>
      </c>
      <c r="Y40" s="49">
        <v>87236</v>
      </c>
      <c r="Z40" s="48"/>
      <c r="AA40" s="48"/>
      <c r="AB40" s="48"/>
    </row>
    <row r="41" spans="1:28">
      <c r="A41">
        <v>39</v>
      </c>
      <c r="B41" s="12" t="s">
        <v>324</v>
      </c>
      <c r="C41" t="s">
        <v>627</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627</v>
      </c>
      <c r="Q41" s="49">
        <v>77700</v>
      </c>
      <c r="R41" s="49">
        <v>77700</v>
      </c>
      <c r="S41" s="49">
        <v>25886</v>
      </c>
      <c r="T41" s="49">
        <v>5000</v>
      </c>
      <c r="U41" s="49">
        <v>7</v>
      </c>
      <c r="V41" s="123">
        <v>20393.770214765103</v>
      </c>
      <c r="W41" s="123">
        <f t="shared" si="0"/>
        <v>20394</v>
      </c>
      <c r="X41" s="49">
        <v>47476</v>
      </c>
      <c r="Y41" s="49">
        <v>39064</v>
      </c>
      <c r="Z41" s="48"/>
      <c r="AA41" s="48"/>
      <c r="AB41" s="48"/>
    </row>
    <row r="42" spans="1:28">
      <c r="A42">
        <v>40</v>
      </c>
      <c r="B42" s="12">
        <v>35</v>
      </c>
      <c r="C42" t="s">
        <v>628</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628</v>
      </c>
      <c r="Q42" s="49">
        <v>124500</v>
      </c>
      <c r="R42" s="49">
        <v>124500</v>
      </c>
      <c r="S42" s="49">
        <v>67335</v>
      </c>
      <c r="T42" s="49">
        <v>2600</v>
      </c>
      <c r="U42" s="49">
        <v>15</v>
      </c>
      <c r="V42" s="123">
        <v>42729.804259507837</v>
      </c>
      <c r="W42" s="123">
        <f t="shared" si="0"/>
        <v>42730</v>
      </c>
      <c r="X42" s="49">
        <v>68689</v>
      </c>
      <c r="Y42" s="49">
        <v>55030</v>
      </c>
      <c r="Z42" s="48"/>
      <c r="AA42" s="48"/>
      <c r="AB42" s="48"/>
    </row>
    <row r="43" spans="1:28">
      <c r="A43">
        <v>41</v>
      </c>
      <c r="B43" s="12">
        <v>36</v>
      </c>
      <c r="C43" t="s">
        <v>629</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629</v>
      </c>
      <c r="Q43" s="49">
        <v>158300</v>
      </c>
      <c r="R43" s="49">
        <v>158300</v>
      </c>
      <c r="S43" s="49">
        <v>66229</v>
      </c>
      <c r="T43" s="49">
        <v>13000</v>
      </c>
      <c r="U43" s="49">
        <v>52</v>
      </c>
      <c r="V43" s="123">
        <v>68950.365964205819</v>
      </c>
      <c r="W43" s="123">
        <f t="shared" si="0"/>
        <v>68950</v>
      </c>
      <c r="X43" s="49">
        <v>114830</v>
      </c>
      <c r="Y43" s="49">
        <v>87646</v>
      </c>
      <c r="Z43" s="48"/>
      <c r="AA43" s="48"/>
      <c r="AB43" s="48"/>
    </row>
    <row r="44" spans="1:28">
      <c r="A44">
        <v>42</v>
      </c>
      <c r="B44" s="12">
        <v>37</v>
      </c>
      <c r="C44" t="s">
        <v>630</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630</v>
      </c>
      <c r="Q44" s="49">
        <v>454500</v>
      </c>
      <c r="R44" s="49">
        <v>454500</v>
      </c>
      <c r="S44" s="49">
        <v>283090</v>
      </c>
      <c r="T44" s="49">
        <v>40000</v>
      </c>
      <c r="U44" s="49">
        <v>167</v>
      </c>
      <c r="V44" s="123">
        <v>191312.98725279645</v>
      </c>
      <c r="W44" s="123">
        <f t="shared" si="0"/>
        <v>191313</v>
      </c>
      <c r="X44" s="49">
        <v>390603</v>
      </c>
      <c r="Y44" s="49">
        <v>268005</v>
      </c>
      <c r="Z44" s="48"/>
      <c r="AA44" s="48"/>
      <c r="AB44" s="48"/>
    </row>
    <row r="45" spans="1:28">
      <c r="A45">
        <v>43</v>
      </c>
      <c r="B45" s="12">
        <v>38</v>
      </c>
      <c r="C45" t="s">
        <v>631</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631</v>
      </c>
      <c r="Q45" s="49">
        <v>523800</v>
      </c>
      <c r="R45" s="49">
        <v>523800</v>
      </c>
      <c r="S45" s="49">
        <v>303142</v>
      </c>
      <c r="T45" s="49">
        <v>50000</v>
      </c>
      <c r="U45" s="49">
        <v>69</v>
      </c>
      <c r="V45" s="123">
        <v>101968.85107382551</v>
      </c>
      <c r="W45" s="123">
        <f t="shared" si="0"/>
        <v>101969</v>
      </c>
      <c r="X45" s="49">
        <v>318080</v>
      </c>
      <c r="Y45" s="49">
        <v>248981</v>
      </c>
      <c r="Z45" s="48"/>
      <c r="AA45" s="48"/>
      <c r="AB45" s="48"/>
    </row>
    <row r="46" spans="1:28">
      <c r="A46">
        <v>44</v>
      </c>
      <c r="B46" s="12">
        <v>39</v>
      </c>
      <c r="C46" t="s">
        <v>632</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632</v>
      </c>
      <c r="Q46" s="49">
        <v>227000</v>
      </c>
      <c r="R46" s="49">
        <v>227000</v>
      </c>
      <c r="S46" s="49">
        <v>125966</v>
      </c>
      <c r="T46" s="49">
        <v>21000</v>
      </c>
      <c r="U46" s="49">
        <v>75</v>
      </c>
      <c r="V46" s="123">
        <v>94199.795753914994</v>
      </c>
      <c r="W46" s="123">
        <f t="shared" si="0"/>
        <v>94200</v>
      </c>
      <c r="X46" s="49">
        <v>166436</v>
      </c>
      <c r="Y46" s="49">
        <v>124033</v>
      </c>
      <c r="Z46" s="48"/>
      <c r="AA46" s="48"/>
      <c r="AB46" s="48"/>
    </row>
    <row r="47" spans="1:28">
      <c r="A47">
        <v>45</v>
      </c>
      <c r="B47" s="12">
        <v>40</v>
      </c>
      <c r="C47" t="s">
        <v>633</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633</v>
      </c>
      <c r="Q47" s="49">
        <v>2024700</v>
      </c>
      <c r="R47" s="49">
        <v>2024700</v>
      </c>
      <c r="S47" s="49">
        <v>1221920</v>
      </c>
      <c r="T47" s="49">
        <v>203000</v>
      </c>
      <c r="U47" s="49">
        <v>1766</v>
      </c>
      <c r="V47" s="123">
        <v>1824756.8682639822</v>
      </c>
      <c r="W47" s="123">
        <f t="shared" si="0"/>
        <v>1824757</v>
      </c>
      <c r="X47" s="49">
        <v>2043519</v>
      </c>
      <c r="Y47" s="49">
        <v>1419899</v>
      </c>
      <c r="Z47" s="48"/>
      <c r="AA47" s="48"/>
      <c r="AB47" s="48"/>
    </row>
    <row r="48" spans="1:28">
      <c r="A48">
        <v>46</v>
      </c>
      <c r="B48" s="12">
        <v>41</v>
      </c>
      <c r="C48" t="s">
        <v>634</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634</v>
      </c>
      <c r="Q48" s="49">
        <v>367900</v>
      </c>
      <c r="R48" s="49">
        <v>367900</v>
      </c>
      <c r="S48" s="49">
        <v>211308</v>
      </c>
      <c r="T48" s="49">
        <v>8000</v>
      </c>
      <c r="U48" s="49">
        <v>39</v>
      </c>
      <c r="V48" s="123">
        <v>95170.927668903809</v>
      </c>
      <c r="W48" s="123">
        <f t="shared" si="0"/>
        <v>95171</v>
      </c>
      <c r="X48" s="49">
        <v>212374</v>
      </c>
      <c r="Y48" s="49">
        <v>173578</v>
      </c>
      <c r="Z48" s="48"/>
      <c r="AA48" s="48"/>
      <c r="AB48" s="48"/>
    </row>
    <row r="49" spans="1:28">
      <c r="A49">
        <v>47</v>
      </c>
      <c r="B49" s="12">
        <v>42</v>
      </c>
      <c r="C49" t="s">
        <v>635</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635</v>
      </c>
      <c r="Q49" s="49">
        <v>1027000</v>
      </c>
      <c r="R49" s="49">
        <v>1027000</v>
      </c>
      <c r="S49" s="49">
        <v>697289</v>
      </c>
      <c r="T49" s="49">
        <v>141000</v>
      </c>
      <c r="U49" s="49">
        <v>499</v>
      </c>
      <c r="V49" s="123">
        <v>543833.87239373603</v>
      </c>
      <c r="W49" s="123">
        <f t="shared" si="0"/>
        <v>543834</v>
      </c>
      <c r="X49" s="49">
        <v>542858</v>
      </c>
      <c r="Y49" s="49">
        <v>437832</v>
      </c>
      <c r="Z49" s="48"/>
      <c r="AA49" s="48"/>
      <c r="AB49" s="48"/>
    </row>
    <row r="50" spans="1:28">
      <c r="A50">
        <v>48</v>
      </c>
      <c r="B50" s="12">
        <v>43</v>
      </c>
      <c r="C50" t="s">
        <v>636</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636</v>
      </c>
      <c r="Q50" s="49">
        <v>1702200</v>
      </c>
      <c r="R50" s="49">
        <v>1702200</v>
      </c>
      <c r="S50" s="49">
        <v>1034392.9999999999</v>
      </c>
      <c r="T50" s="49">
        <v>131000</v>
      </c>
      <c r="U50" s="49">
        <v>160</v>
      </c>
      <c r="V50" s="123">
        <v>236956.18725727071</v>
      </c>
      <c r="W50" s="123">
        <f t="shared" si="0"/>
        <v>236956</v>
      </c>
      <c r="X50" s="49">
        <v>743208</v>
      </c>
      <c r="Y50" s="49">
        <v>625298</v>
      </c>
      <c r="Z50" s="48"/>
      <c r="AA50" s="48"/>
      <c r="AB50" s="48"/>
    </row>
    <row r="51" spans="1:28">
      <c r="A51">
        <v>49</v>
      </c>
      <c r="B51" s="12">
        <v>44</v>
      </c>
      <c r="C51" t="s">
        <v>637</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637</v>
      </c>
      <c r="Q51" s="49">
        <v>500400</v>
      </c>
      <c r="R51" s="49">
        <v>500400</v>
      </c>
      <c r="S51" s="49">
        <v>311761</v>
      </c>
      <c r="T51" s="49">
        <v>55000</v>
      </c>
      <c r="U51" s="49">
        <v>72</v>
      </c>
      <c r="V51" s="123">
        <v>103911.11490380314</v>
      </c>
      <c r="W51" s="123">
        <f t="shared" si="0"/>
        <v>103911</v>
      </c>
      <c r="X51" s="49">
        <v>255485</v>
      </c>
      <c r="Y51" s="49">
        <v>214379</v>
      </c>
      <c r="Z51" s="48"/>
      <c r="AA51" s="48"/>
      <c r="AB51" s="48"/>
    </row>
    <row r="52" spans="1:28">
      <c r="A52">
        <v>50</v>
      </c>
      <c r="B52" s="12">
        <v>45</v>
      </c>
      <c r="C52" t="s">
        <v>638</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638</v>
      </c>
      <c r="Q52" s="49">
        <v>471100</v>
      </c>
      <c r="R52" s="49">
        <v>471100</v>
      </c>
      <c r="S52" s="49">
        <v>295396</v>
      </c>
      <c r="T52" s="49">
        <v>47000</v>
      </c>
      <c r="U52" s="49">
        <v>98</v>
      </c>
      <c r="V52" s="123">
        <v>127218.28086353469</v>
      </c>
      <c r="W52" s="123">
        <f t="shared" si="0"/>
        <v>127218</v>
      </c>
      <c r="X52" s="49">
        <v>321391</v>
      </c>
      <c r="Y52" s="49">
        <v>248496</v>
      </c>
      <c r="Z52" s="48"/>
      <c r="AA52" s="48"/>
      <c r="AB52" s="48"/>
    </row>
    <row r="53" spans="1:28">
      <c r="A53">
        <v>51</v>
      </c>
      <c r="B53" s="12">
        <v>46</v>
      </c>
      <c r="C53" t="s">
        <v>639</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639</v>
      </c>
      <c r="Q53" s="49">
        <v>582000</v>
      </c>
      <c r="R53" s="49">
        <v>582000</v>
      </c>
      <c r="S53" s="49">
        <v>503317</v>
      </c>
      <c r="T53" s="49">
        <v>77000</v>
      </c>
      <c r="U53" s="49">
        <v>105</v>
      </c>
      <c r="V53" s="123">
        <v>138871.86384340047</v>
      </c>
      <c r="W53" s="123">
        <f t="shared" si="0"/>
        <v>138872</v>
      </c>
      <c r="X53" s="49">
        <v>265281</v>
      </c>
      <c r="Y53" s="49">
        <v>224478</v>
      </c>
      <c r="Z53" s="48"/>
      <c r="AA53" s="48"/>
      <c r="AB53" s="48"/>
    </row>
    <row r="54" spans="1:28">
      <c r="A54">
        <v>52</v>
      </c>
      <c r="B54" s="12">
        <v>47</v>
      </c>
      <c r="C54" t="s">
        <v>640</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640</v>
      </c>
      <c r="Q54" s="49">
        <v>567800</v>
      </c>
      <c r="R54" s="49">
        <v>567800</v>
      </c>
      <c r="S54" s="49">
        <v>418581</v>
      </c>
      <c r="T54" s="49">
        <v>70000</v>
      </c>
      <c r="U54" s="49">
        <v>283</v>
      </c>
      <c r="V54" s="123">
        <v>311733.34471140942</v>
      </c>
      <c r="W54" s="123">
        <f t="shared" si="0"/>
        <v>311733</v>
      </c>
      <c r="X54" s="49">
        <v>410195</v>
      </c>
      <c r="Y54" s="49">
        <v>310638</v>
      </c>
      <c r="Z54" s="48"/>
      <c r="AA54" s="48"/>
      <c r="AB54" s="48"/>
    </row>
    <row r="55" spans="1:28">
      <c r="A55">
        <v>53</v>
      </c>
      <c r="B55" s="12">
        <v>48</v>
      </c>
      <c r="C55" t="s">
        <v>641</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641</v>
      </c>
      <c r="Q55" s="49">
        <v>207000</v>
      </c>
      <c r="R55" s="49">
        <v>207000</v>
      </c>
      <c r="S55" s="49">
        <v>108067</v>
      </c>
      <c r="T55" s="49">
        <v>20000</v>
      </c>
      <c r="U55" s="49">
        <v>25</v>
      </c>
      <c r="V55" s="123">
        <v>44672.068089485459</v>
      </c>
      <c r="W55" s="123">
        <f t="shared" si="0"/>
        <v>44672</v>
      </c>
      <c r="X55" s="49">
        <v>110092</v>
      </c>
      <c r="Y55" s="49">
        <v>92149</v>
      </c>
      <c r="Z55" s="48"/>
      <c r="AA55" s="48"/>
      <c r="AB55" s="48"/>
    </row>
    <row r="56" spans="1:28">
      <c r="A56">
        <v>54</v>
      </c>
      <c r="B56" s="12">
        <v>49</v>
      </c>
      <c r="C56" t="s">
        <v>642</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642</v>
      </c>
      <c r="Q56" s="49">
        <v>500800</v>
      </c>
      <c r="R56" s="49">
        <v>500800</v>
      </c>
      <c r="S56" s="49">
        <v>344326</v>
      </c>
      <c r="T56" s="49">
        <v>20000</v>
      </c>
      <c r="U56" s="49">
        <v>69</v>
      </c>
      <c r="V56" s="123">
        <v>138871.86384340047</v>
      </c>
      <c r="W56" s="123">
        <f t="shared" si="0"/>
        <v>138872</v>
      </c>
      <c r="X56" s="49">
        <v>276127</v>
      </c>
      <c r="Y56" s="49">
        <v>220731</v>
      </c>
      <c r="Z56" s="48"/>
      <c r="AA56" s="48"/>
      <c r="AB56" s="48"/>
    </row>
    <row r="57" spans="1:28">
      <c r="A57">
        <v>55</v>
      </c>
      <c r="B57" s="12">
        <v>50</v>
      </c>
      <c r="C57" t="s">
        <v>643</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643</v>
      </c>
      <c r="Q57" s="49">
        <v>552300</v>
      </c>
      <c r="R57" s="49">
        <v>552300</v>
      </c>
      <c r="S57" s="49">
        <v>275261</v>
      </c>
      <c r="T57" s="49">
        <v>57000</v>
      </c>
      <c r="U57" s="49">
        <v>147</v>
      </c>
      <c r="V57" s="123">
        <v>180630.53618791947</v>
      </c>
      <c r="W57" s="123">
        <f t="shared" si="0"/>
        <v>180631</v>
      </c>
      <c r="X57" s="49">
        <v>301302</v>
      </c>
      <c r="Y57" s="49">
        <v>247209</v>
      </c>
      <c r="Z57" s="48"/>
      <c r="AA57" s="48"/>
      <c r="AB57" s="48"/>
    </row>
    <row r="58" spans="1:28">
      <c r="A58">
        <v>56</v>
      </c>
      <c r="B58" s="12">
        <v>51</v>
      </c>
      <c r="C58" t="s">
        <v>644</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644</v>
      </c>
      <c r="Q58" s="49">
        <v>279800</v>
      </c>
      <c r="R58" s="49">
        <v>279800</v>
      </c>
      <c r="S58" s="49">
        <v>153358</v>
      </c>
      <c r="T58" s="49">
        <v>24000</v>
      </c>
      <c r="U58" s="49">
        <v>117</v>
      </c>
      <c r="V58" s="123">
        <v>138871.86384340047</v>
      </c>
      <c r="W58" s="123">
        <f t="shared" si="0"/>
        <v>138872</v>
      </c>
      <c r="X58" s="49">
        <v>223183</v>
      </c>
      <c r="Y58" s="49">
        <v>163694</v>
      </c>
      <c r="Z58" s="48"/>
      <c r="AA58" s="48"/>
      <c r="AB58" s="48"/>
    </row>
    <row r="59" spans="1:28">
      <c r="A59">
        <v>57</v>
      </c>
      <c r="B59" s="12">
        <v>52</v>
      </c>
      <c r="C59" t="s">
        <v>645</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645</v>
      </c>
      <c r="Q59" s="49">
        <v>354400</v>
      </c>
      <c r="R59" s="49">
        <v>354400</v>
      </c>
      <c r="S59" s="49">
        <v>192184</v>
      </c>
      <c r="T59" s="49">
        <v>30000</v>
      </c>
      <c r="U59" s="49">
        <v>178</v>
      </c>
      <c r="V59" s="123">
        <v>201024.30640268457</v>
      </c>
      <c r="W59" s="123">
        <f t="shared" si="0"/>
        <v>201024</v>
      </c>
      <c r="X59" s="49">
        <v>229413</v>
      </c>
      <c r="Y59" s="49">
        <v>174348</v>
      </c>
      <c r="Z59" s="48"/>
      <c r="AA59" s="48"/>
      <c r="AB59" s="48"/>
    </row>
    <row r="60" spans="1:28">
      <c r="A60">
        <v>58</v>
      </c>
      <c r="B60" s="12">
        <v>53</v>
      </c>
      <c r="C60" t="s">
        <v>646</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646</v>
      </c>
      <c r="Q60" s="49">
        <v>958500</v>
      </c>
      <c r="R60" s="49">
        <v>958500</v>
      </c>
      <c r="S60" s="49">
        <v>647137</v>
      </c>
      <c r="T60" s="49">
        <v>87000</v>
      </c>
      <c r="U60" s="49">
        <v>286</v>
      </c>
      <c r="V60" s="123">
        <v>327271.45535123046</v>
      </c>
      <c r="W60" s="123">
        <f t="shared" si="0"/>
        <v>327271</v>
      </c>
      <c r="X60" s="49">
        <v>723003</v>
      </c>
      <c r="Y60" s="49">
        <v>557084</v>
      </c>
      <c r="Z60" s="48"/>
      <c r="AA60" s="48"/>
      <c r="AB60" s="48"/>
    </row>
    <row r="61" spans="1:28">
      <c r="A61">
        <v>59</v>
      </c>
      <c r="B61" s="12">
        <v>54</v>
      </c>
      <c r="C61" t="s">
        <v>647</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647</v>
      </c>
      <c r="Q61" s="49">
        <v>194800</v>
      </c>
      <c r="R61" s="49">
        <v>194800</v>
      </c>
      <c r="S61" s="49">
        <v>75459</v>
      </c>
      <c r="T61" s="49">
        <v>14000</v>
      </c>
      <c r="U61" s="49">
        <v>104</v>
      </c>
      <c r="V61" s="123">
        <v>120420.35745861298</v>
      </c>
      <c r="W61" s="123">
        <f t="shared" si="0"/>
        <v>120420</v>
      </c>
      <c r="X61" s="49">
        <v>238781</v>
      </c>
      <c r="Y61" s="49">
        <v>169635</v>
      </c>
      <c r="Z61" s="48"/>
      <c r="AA61" s="48"/>
      <c r="AB61" s="48"/>
    </row>
    <row r="62" spans="1:28">
      <c r="A62">
        <v>60</v>
      </c>
      <c r="B62" s="12">
        <v>55</v>
      </c>
      <c r="C62" t="s">
        <v>648</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648</v>
      </c>
      <c r="Q62" s="49">
        <v>350400</v>
      </c>
      <c r="R62" s="49">
        <v>350400</v>
      </c>
      <c r="S62" s="49">
        <v>166326</v>
      </c>
      <c r="T62" s="49">
        <v>9000</v>
      </c>
      <c r="U62" s="49">
        <v>204</v>
      </c>
      <c r="V62" s="123">
        <v>228216.00002237139</v>
      </c>
      <c r="W62" s="123">
        <f t="shared" si="0"/>
        <v>228216</v>
      </c>
      <c r="X62" s="49">
        <v>355897</v>
      </c>
      <c r="Y62" s="49">
        <v>241786</v>
      </c>
      <c r="Z62" s="48"/>
      <c r="AA62" s="48"/>
      <c r="AB62" s="48"/>
    </row>
    <row r="63" spans="1:28">
      <c r="A63">
        <v>61</v>
      </c>
      <c r="B63" s="12">
        <v>56</v>
      </c>
      <c r="C63" t="s">
        <v>649</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649</v>
      </c>
      <c r="Q63" s="49">
        <v>69100</v>
      </c>
      <c r="R63" s="49">
        <v>69100</v>
      </c>
      <c r="S63" s="49">
        <v>52442</v>
      </c>
      <c r="T63" s="49">
        <v>10000</v>
      </c>
      <c r="U63" s="49">
        <v>16</v>
      </c>
      <c r="V63" s="123">
        <v>32047.353194630876</v>
      </c>
      <c r="W63" s="123">
        <f t="shared" si="0"/>
        <v>32047</v>
      </c>
      <c r="X63" s="49">
        <v>46696</v>
      </c>
      <c r="Y63" s="49">
        <v>40508</v>
      </c>
      <c r="Z63" s="48"/>
      <c r="AA63" s="48"/>
      <c r="AB63" s="48"/>
    </row>
    <row r="64" spans="1:28">
      <c r="A64">
        <v>62</v>
      </c>
      <c r="B64" s="12">
        <v>57</v>
      </c>
      <c r="C64" t="s">
        <v>650</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650</v>
      </c>
      <c r="Q64" s="49">
        <v>149500</v>
      </c>
      <c r="R64" s="49">
        <v>149500</v>
      </c>
      <c r="S64" s="49">
        <v>77236</v>
      </c>
      <c r="T64" s="49">
        <v>4600</v>
      </c>
      <c r="U64" s="49">
        <v>36</v>
      </c>
      <c r="V64" s="123">
        <v>61181.310644295307</v>
      </c>
      <c r="W64" s="123">
        <f t="shared" si="0"/>
        <v>61181</v>
      </c>
      <c r="X64" s="49">
        <v>114511</v>
      </c>
      <c r="Y64" s="49">
        <v>84796</v>
      </c>
      <c r="Z64" s="48"/>
      <c r="AA64" s="48"/>
      <c r="AB64" s="48"/>
    </row>
    <row r="65" spans="1:28">
      <c r="A65">
        <v>63</v>
      </c>
      <c r="B65" s="12">
        <v>58</v>
      </c>
      <c r="C65" t="s">
        <v>651</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651</v>
      </c>
      <c r="Q65" s="49">
        <v>509500</v>
      </c>
      <c r="R65" s="49">
        <v>509500</v>
      </c>
      <c r="S65" s="49">
        <v>230527</v>
      </c>
      <c r="T65" s="49">
        <v>45000</v>
      </c>
      <c r="U65" s="49">
        <v>67</v>
      </c>
      <c r="V65" s="123">
        <v>100997.7191588367</v>
      </c>
      <c r="W65" s="123">
        <f t="shared" si="0"/>
        <v>100998</v>
      </c>
      <c r="X65" s="49">
        <v>431210</v>
      </c>
      <c r="Y65" s="49">
        <v>308127</v>
      </c>
      <c r="Z65" s="48"/>
      <c r="AA65" s="48"/>
      <c r="AB65" s="48"/>
    </row>
    <row r="66" spans="1:28">
      <c r="A66">
        <v>64</v>
      </c>
      <c r="B66" s="12">
        <v>59</v>
      </c>
      <c r="C66" t="s">
        <v>652</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652</v>
      </c>
      <c r="Q66" s="49">
        <v>390300</v>
      </c>
      <c r="R66" s="49">
        <v>390300</v>
      </c>
      <c r="S66" s="49">
        <v>266663</v>
      </c>
      <c r="T66" s="49">
        <v>45000</v>
      </c>
      <c r="U66" s="49">
        <v>192</v>
      </c>
      <c r="V66" s="123">
        <v>214620.15321252798</v>
      </c>
      <c r="W66" s="123">
        <f t="shared" si="0"/>
        <v>214620</v>
      </c>
      <c r="X66" s="49">
        <v>272722</v>
      </c>
      <c r="Y66" s="49">
        <v>213356</v>
      </c>
      <c r="Z66" s="48"/>
      <c r="AA66" s="48"/>
      <c r="AB66" s="48"/>
    </row>
    <row r="67" spans="1:28">
      <c r="A67">
        <v>65</v>
      </c>
      <c r="B67" s="12" t="s">
        <v>362</v>
      </c>
      <c r="C67" t="s">
        <v>653</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653</v>
      </c>
      <c r="Q67" s="49">
        <v>336700</v>
      </c>
      <c r="R67" s="49">
        <v>336700</v>
      </c>
      <c r="S67" s="49">
        <v>124091</v>
      </c>
      <c r="T67" s="49">
        <v>17000</v>
      </c>
      <c r="U67" s="49">
        <v>170</v>
      </c>
      <c r="V67" s="123">
        <v>190341.85533780762</v>
      </c>
      <c r="W67" s="123">
        <f t="shared" si="0"/>
        <v>190342</v>
      </c>
      <c r="X67" s="49">
        <v>336249</v>
      </c>
      <c r="Y67" s="49">
        <v>224858</v>
      </c>
      <c r="Z67" s="48"/>
      <c r="AA67" s="48"/>
      <c r="AB67" s="48"/>
    </row>
    <row r="68" spans="1:28">
      <c r="A68">
        <v>66</v>
      </c>
      <c r="B68" s="12" t="s">
        <v>367</v>
      </c>
      <c r="C68" t="s">
        <v>654</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654</v>
      </c>
      <c r="Q68" s="49">
        <v>107300</v>
      </c>
      <c r="R68" s="49">
        <v>107300</v>
      </c>
      <c r="S68" s="49">
        <v>63603.999999999993</v>
      </c>
      <c r="T68" s="49">
        <v>10000</v>
      </c>
      <c r="U68" s="49">
        <v>69</v>
      </c>
      <c r="V68" s="123">
        <v>83517.344689038044</v>
      </c>
      <c r="W68" s="123">
        <f t="shared" ref="W68:W74" si="1">ROUND(V68,0)</f>
        <v>83517</v>
      </c>
      <c r="X68" s="49">
        <v>119045</v>
      </c>
      <c r="Y68" s="49">
        <v>79131</v>
      </c>
      <c r="Z68" s="48"/>
      <c r="AA68" s="48"/>
      <c r="AB68" s="48"/>
    </row>
    <row r="69" spans="1:28">
      <c r="A69">
        <v>67</v>
      </c>
      <c r="B69" s="12">
        <v>61</v>
      </c>
      <c r="C69" t="s">
        <v>655</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655</v>
      </c>
      <c r="Q69" s="49">
        <v>370000</v>
      </c>
      <c r="R69" s="49">
        <v>370000</v>
      </c>
      <c r="S69" s="49">
        <v>119952</v>
      </c>
      <c r="T69" s="49">
        <v>0</v>
      </c>
      <c r="U69" s="49">
        <v>385</v>
      </c>
      <c r="V69" s="123">
        <v>165092.42554809846</v>
      </c>
      <c r="W69" s="123">
        <f t="shared" si="1"/>
        <v>165092</v>
      </c>
      <c r="X69" s="49">
        <v>358433</v>
      </c>
      <c r="Y69" s="49">
        <v>246583</v>
      </c>
      <c r="Z69" s="48"/>
      <c r="AA69" s="48"/>
      <c r="AB69" s="48"/>
    </row>
    <row r="70" spans="1:28">
      <c r="A70">
        <v>68</v>
      </c>
      <c r="B70" s="12">
        <v>62</v>
      </c>
      <c r="C70" t="s">
        <v>656</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656</v>
      </c>
      <c r="Q70" s="49">
        <v>35800</v>
      </c>
      <c r="R70" s="49">
        <v>35800</v>
      </c>
      <c r="S70" s="49">
        <v>23341</v>
      </c>
      <c r="T70" s="49">
        <v>5000</v>
      </c>
      <c r="U70" s="49">
        <v>11</v>
      </c>
      <c r="V70" s="123">
        <v>25249.429789709175</v>
      </c>
      <c r="W70" s="123">
        <f t="shared" si="1"/>
        <v>25249</v>
      </c>
      <c r="X70" s="49">
        <v>38863</v>
      </c>
      <c r="Y70" s="49">
        <v>30744</v>
      </c>
      <c r="Z70" s="48"/>
      <c r="AA70" s="48"/>
      <c r="AB70" s="48"/>
    </row>
    <row r="71" spans="1:28">
      <c r="A71">
        <v>69</v>
      </c>
      <c r="B71" s="12">
        <v>63</v>
      </c>
      <c r="C71" t="s">
        <v>657</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657</v>
      </c>
      <c r="Q71" s="49">
        <v>291500</v>
      </c>
      <c r="R71" s="49">
        <v>291500</v>
      </c>
      <c r="S71" s="49">
        <v>161917</v>
      </c>
      <c r="T71" s="49">
        <v>17000</v>
      </c>
      <c r="U71" s="49">
        <v>45</v>
      </c>
      <c r="V71" s="123">
        <v>91286.400008948549</v>
      </c>
      <c r="W71" s="123">
        <f t="shared" si="1"/>
        <v>91286</v>
      </c>
      <c r="X71" s="49">
        <v>131534</v>
      </c>
      <c r="Y71" s="49">
        <v>110047</v>
      </c>
      <c r="Z71" s="48"/>
      <c r="AA71" s="48"/>
      <c r="AB71" s="48"/>
    </row>
    <row r="72" spans="1:28">
      <c r="A72">
        <v>70</v>
      </c>
      <c r="B72" s="12">
        <v>64</v>
      </c>
      <c r="C72" t="s">
        <v>658</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658</v>
      </c>
      <c r="Q72" s="49">
        <v>541300</v>
      </c>
      <c r="R72" s="49">
        <v>541300</v>
      </c>
      <c r="S72" s="49">
        <v>264136</v>
      </c>
      <c r="T72" s="49">
        <v>58000</v>
      </c>
      <c r="U72" s="49">
        <v>97</v>
      </c>
      <c r="V72" s="123">
        <v>133045.07235346758</v>
      </c>
      <c r="W72" s="123">
        <f t="shared" si="1"/>
        <v>133045</v>
      </c>
      <c r="X72" s="49">
        <v>404356</v>
      </c>
      <c r="Y72" s="49">
        <v>300469</v>
      </c>
      <c r="Z72" s="48"/>
      <c r="AA72" s="48"/>
      <c r="AB72" s="48"/>
    </row>
    <row r="73" spans="1:28">
      <c r="A73">
        <v>71</v>
      </c>
      <c r="B73" s="12">
        <v>65</v>
      </c>
      <c r="C73" t="s">
        <v>659</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659</v>
      </c>
      <c r="Q73" s="49">
        <v>370100</v>
      </c>
      <c r="R73" s="49">
        <v>370100</v>
      </c>
      <c r="S73" s="49">
        <v>197732</v>
      </c>
      <c r="T73" s="49">
        <v>32000</v>
      </c>
      <c r="U73" s="49">
        <v>116</v>
      </c>
      <c r="V73" s="123">
        <v>138871.86384340047</v>
      </c>
      <c r="W73" s="123">
        <f t="shared" si="1"/>
        <v>138872</v>
      </c>
      <c r="X73" s="49">
        <v>302440</v>
      </c>
      <c r="Y73" s="49">
        <v>217968</v>
      </c>
      <c r="Z73" s="48"/>
      <c r="AA73" s="48"/>
      <c r="AB73" s="48"/>
    </row>
    <row r="74" spans="1:28">
      <c r="A74">
        <v>72</v>
      </c>
      <c r="B74" s="12">
        <v>66</v>
      </c>
      <c r="C74" t="s">
        <v>660</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660</v>
      </c>
      <c r="Q74" s="49">
        <v>562700</v>
      </c>
      <c r="R74" s="49">
        <v>562700</v>
      </c>
      <c r="S74" s="49">
        <v>365240</v>
      </c>
      <c r="T74" s="49">
        <v>71000</v>
      </c>
      <c r="U74" s="49">
        <v>203</v>
      </c>
      <c r="V74" s="123">
        <v>234042.79151230428</v>
      </c>
      <c r="W74" s="123">
        <f t="shared" si="1"/>
        <v>234043</v>
      </c>
      <c r="X74" s="49">
        <v>295506</v>
      </c>
      <c r="Y74" s="49">
        <v>234800</v>
      </c>
      <c r="Z74" s="48"/>
      <c r="AA74" s="48"/>
      <c r="AB74" s="48"/>
    </row>
    <row r="75" spans="1:28">
      <c r="A75">
        <v>73</v>
      </c>
      <c r="B75" s="12">
        <v>100</v>
      </c>
      <c r="C75" t="s">
        <v>661</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661</v>
      </c>
      <c r="Q75" s="49">
        <v>5000</v>
      </c>
      <c r="R75" s="49">
        <v>5000</v>
      </c>
      <c r="S75" s="49">
        <v>13567</v>
      </c>
      <c r="T75" s="49">
        <v>0</v>
      </c>
      <c r="U75" s="49">
        <v>0</v>
      </c>
      <c r="V75" s="123" t="e">
        <v>#N/A</v>
      </c>
      <c r="W75" s="123"/>
      <c r="X75" s="49" t="s">
        <v>662</v>
      </c>
      <c r="Y75" s="49" t="s">
        <v>663</v>
      </c>
      <c r="Z75" s="48"/>
      <c r="AA75" s="48"/>
      <c r="AB75" s="48"/>
    </row>
    <row r="76" spans="1:28">
      <c r="A76">
        <v>74</v>
      </c>
      <c r="B76" s="12">
        <v>101</v>
      </c>
      <c r="C76" t="s">
        <v>664</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664</v>
      </c>
      <c r="Q76" s="49">
        <v>5000</v>
      </c>
      <c r="R76" s="49">
        <v>5000</v>
      </c>
      <c r="S76" s="49">
        <v>9242</v>
      </c>
      <c r="T76" s="49">
        <v>0</v>
      </c>
      <c r="U76" s="49">
        <v>20</v>
      </c>
      <c r="V76" s="123" t="e">
        <v>#N/A</v>
      </c>
      <c r="W76" s="123"/>
      <c r="X76" s="49" t="s">
        <v>662</v>
      </c>
      <c r="Y76" s="49" t="s">
        <v>663</v>
      </c>
      <c r="Z76" s="48"/>
      <c r="AA76" s="48"/>
      <c r="AB76" s="48"/>
    </row>
    <row r="77" spans="1:28">
      <c r="A77">
        <v>75</v>
      </c>
      <c r="B77" s="12">
        <v>102</v>
      </c>
      <c r="C77" t="s">
        <v>665</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665</v>
      </c>
      <c r="Q77" s="49">
        <v>5000</v>
      </c>
      <c r="R77" s="49">
        <v>5000</v>
      </c>
      <c r="S77" s="49">
        <v>4511</v>
      </c>
      <c r="T77" s="49">
        <v>0</v>
      </c>
      <c r="U77" s="49">
        <v>21</v>
      </c>
      <c r="V77" s="123" t="e">
        <v>#N/A</v>
      </c>
      <c r="W77" s="123"/>
      <c r="X77" s="49" t="s">
        <v>662</v>
      </c>
      <c r="Y77" s="49" t="s">
        <v>663</v>
      </c>
      <c r="Z77" s="48"/>
      <c r="AA77" s="48"/>
      <c r="AB77" s="48"/>
    </row>
    <row r="78" spans="1:28">
      <c r="A78">
        <v>76</v>
      </c>
      <c r="B78" s="12">
        <v>103</v>
      </c>
      <c r="C78" t="s">
        <v>666</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666</v>
      </c>
      <c r="Q78" s="49">
        <v>5000</v>
      </c>
      <c r="R78" s="49">
        <v>5000</v>
      </c>
      <c r="S78" s="49">
        <v>3844</v>
      </c>
      <c r="T78" s="49">
        <v>1000</v>
      </c>
      <c r="U78" s="49">
        <v>8</v>
      </c>
      <c r="V78" s="123" t="e">
        <v>#N/A</v>
      </c>
      <c r="W78" s="123"/>
      <c r="X78" s="49" t="s">
        <v>662</v>
      </c>
      <c r="Y78" s="49" t="s">
        <v>663</v>
      </c>
      <c r="Z78" s="48"/>
      <c r="AA78" s="48"/>
      <c r="AB78" s="48"/>
    </row>
    <row r="79" spans="1:28">
      <c r="A79">
        <v>77</v>
      </c>
      <c r="B79" s="67" t="s">
        <v>667</v>
      </c>
      <c r="C79" t="s">
        <v>668</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668</v>
      </c>
      <c r="Q79" s="49">
        <v>0</v>
      </c>
      <c r="R79" s="49">
        <v>0</v>
      </c>
      <c r="S79" s="49" t="s">
        <v>662</v>
      </c>
      <c r="T79" s="49">
        <v>0</v>
      </c>
      <c r="U79" s="49">
        <v>0</v>
      </c>
      <c r="V79" s="123" t="e">
        <v>#N/A</v>
      </c>
      <c r="W79" s="123"/>
      <c r="X79" s="49" t="s">
        <v>662</v>
      </c>
      <c r="Y79" s="49" t="s">
        <v>663</v>
      </c>
      <c r="Z79" s="48"/>
      <c r="AA79" s="48"/>
      <c r="AB79" s="48"/>
    </row>
    <row r="80" spans="1:28">
      <c r="A80">
        <v>78</v>
      </c>
      <c r="B80" s="67" t="s">
        <v>669</v>
      </c>
      <c r="C80" t="s">
        <v>670</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670</v>
      </c>
      <c r="Q80" s="49">
        <v>0</v>
      </c>
      <c r="R80" s="49">
        <v>0</v>
      </c>
      <c r="S80" s="49" t="s">
        <v>662</v>
      </c>
      <c r="T80" s="49">
        <v>0</v>
      </c>
      <c r="U80" s="49">
        <v>0</v>
      </c>
      <c r="V80" s="123" t="e">
        <v>#N/A</v>
      </c>
      <c r="W80" s="123"/>
      <c r="X80" s="49" t="s">
        <v>662</v>
      </c>
      <c r="Y80" s="49" t="s">
        <v>663</v>
      </c>
      <c r="Z80" s="48"/>
      <c r="AA80" s="48"/>
      <c r="AB80" s="48"/>
    </row>
    <row r="81" spans="1:28">
      <c r="A81">
        <v>79</v>
      </c>
      <c r="B81" s="67" t="s">
        <v>671</v>
      </c>
      <c r="C81" t="s">
        <v>672</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672</v>
      </c>
      <c r="Q81" s="49">
        <v>0</v>
      </c>
      <c r="R81" s="49">
        <v>0</v>
      </c>
      <c r="S81" s="49" t="s">
        <v>662</v>
      </c>
      <c r="T81" s="49">
        <v>0</v>
      </c>
      <c r="U81" s="49">
        <v>0</v>
      </c>
      <c r="V81" s="123" t="e">
        <v>#N/A</v>
      </c>
      <c r="W81" s="123"/>
      <c r="X81" s="49" t="s">
        <v>662</v>
      </c>
      <c r="Y81" s="49" t="s">
        <v>663</v>
      </c>
      <c r="Z81" s="48"/>
      <c r="AA81" s="48"/>
      <c r="AB81" s="48"/>
    </row>
    <row r="82" spans="1:28">
      <c r="A82">
        <v>80</v>
      </c>
      <c r="B82" s="67" t="s">
        <v>673</v>
      </c>
      <c r="C82" t="s">
        <v>674</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674</v>
      </c>
      <c r="Q82" s="49">
        <v>0</v>
      </c>
      <c r="R82" s="49">
        <v>0</v>
      </c>
      <c r="S82" s="49" t="s">
        <v>662</v>
      </c>
      <c r="T82" s="49">
        <v>0</v>
      </c>
      <c r="U82" s="49">
        <v>0</v>
      </c>
      <c r="V82" s="123" t="e">
        <v>#N/A</v>
      </c>
      <c r="W82" s="123"/>
      <c r="X82" s="49" t="s">
        <v>662</v>
      </c>
      <c r="Y82" s="49" t="s">
        <v>663</v>
      </c>
      <c r="Z82" s="48"/>
      <c r="AA82" s="48"/>
      <c r="AB82" s="48"/>
    </row>
    <row r="83" spans="1:28">
      <c r="A83">
        <v>81</v>
      </c>
      <c r="B83" s="67" t="s">
        <v>675</v>
      </c>
      <c r="C83" t="s">
        <v>676</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676</v>
      </c>
      <c r="Q83" s="49">
        <v>0</v>
      </c>
      <c r="R83" s="49">
        <v>0</v>
      </c>
      <c r="S83" s="49" t="s">
        <v>662</v>
      </c>
      <c r="T83" s="49">
        <v>0</v>
      </c>
      <c r="U83" s="49">
        <v>0</v>
      </c>
      <c r="V83" s="123" t="e">
        <v>#N/A</v>
      </c>
      <c r="W83" s="123"/>
      <c r="X83" s="49" t="s">
        <v>662</v>
      </c>
      <c r="Y83" s="49" t="s">
        <v>663</v>
      </c>
      <c r="Z83" s="48"/>
      <c r="AA83" s="48"/>
      <c r="AB83" s="48"/>
    </row>
    <row r="84" spans="1:28">
      <c r="A84">
        <v>82</v>
      </c>
      <c r="B84" s="67" t="s">
        <v>677</v>
      </c>
      <c r="C84" t="s">
        <v>678</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678</v>
      </c>
      <c r="Q84" s="49">
        <v>0</v>
      </c>
      <c r="R84" s="49">
        <v>0</v>
      </c>
      <c r="S84" s="49" t="s">
        <v>662</v>
      </c>
      <c r="T84" s="49">
        <v>0</v>
      </c>
      <c r="U84" s="49">
        <v>0</v>
      </c>
      <c r="V84" s="123" t="e">
        <v>#N/A</v>
      </c>
      <c r="W84" s="123"/>
      <c r="X84" s="49" t="s">
        <v>662</v>
      </c>
      <c r="Y84" s="49" t="s">
        <v>663</v>
      </c>
      <c r="Z84" s="48"/>
      <c r="AA84" s="48"/>
      <c r="AB84" s="48"/>
    </row>
    <row r="85" spans="1:28">
      <c r="A85">
        <v>83</v>
      </c>
      <c r="B85" s="67" t="s">
        <v>679</v>
      </c>
      <c r="C85" t="s">
        <v>680</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680</v>
      </c>
      <c r="Q85" s="49">
        <v>0</v>
      </c>
      <c r="R85" s="49">
        <v>0</v>
      </c>
      <c r="S85" s="49" t="s">
        <v>662</v>
      </c>
      <c r="T85" s="49">
        <v>0</v>
      </c>
      <c r="U85" s="49">
        <v>0</v>
      </c>
      <c r="V85" s="123" t="e">
        <v>#N/A</v>
      </c>
      <c r="W85" s="123"/>
      <c r="X85" s="49">
        <v>5000</v>
      </c>
      <c r="Y85" s="49" t="s">
        <v>663</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ac4a920-6b07-4752-aaaa-268288925a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9D5EFCB95A1B45BE635FBEEBFC75D3" ma:contentTypeVersion="16" ma:contentTypeDescription="Create a new document." ma:contentTypeScope="" ma:versionID="113c76cc833c8440b89e0a675e07bad7">
  <xsd:schema xmlns:xsd="http://www.w3.org/2001/XMLSchema" xmlns:xs="http://www.w3.org/2001/XMLSchema" xmlns:p="http://schemas.microsoft.com/office/2006/metadata/properties" xmlns:ns3="dac4a920-6b07-4752-aaaa-268288925add" xmlns:ns4="74f13c5b-4e1f-4f19-b6df-ba6ea77c6bf8" targetNamespace="http://schemas.microsoft.com/office/2006/metadata/properties" ma:root="true" ma:fieldsID="5f68822236f684977960ad78d68161a7" ns3:_="" ns4:_="">
    <xsd:import namespace="dac4a920-6b07-4752-aaaa-268288925add"/>
    <xsd:import namespace="74f13c5b-4e1f-4f19-b6df-ba6ea77c6b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4a920-6b07-4752-aaaa-268288925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f13c5b-4e1f-4f19-b6df-ba6ea77c6b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5A2792-4BEF-4CEB-B44E-8083C71E7605}">
  <ds:schemaRefs>
    <ds:schemaRef ds:uri="http://www.w3.org/XML/1998/namespace"/>
    <ds:schemaRef ds:uri="http://schemas.microsoft.com/office/2006/documentManagement/types"/>
    <ds:schemaRef ds:uri="dac4a920-6b07-4752-aaaa-268288925add"/>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4f13c5b-4e1f-4f19-b6df-ba6ea77c6bf8"/>
    <ds:schemaRef ds:uri="http://purl.org/dc/terms/"/>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8E0C83C8-8A4A-4EB8-AA38-C54F416A1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4a920-6b07-4752-aaaa-268288925add"/>
    <ds:schemaRef ds:uri="74f13c5b-4e1f-4f19-b6df-ba6ea77c6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Kim Zarzuela [Staff]</cp:lastModifiedBy>
  <cp:revision/>
  <dcterms:created xsi:type="dcterms:W3CDTF">2021-08-03T14:52:18Z</dcterms:created>
  <dcterms:modified xsi:type="dcterms:W3CDTF">2023-09-18T16:03:37Z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0x010100269D5EFCB95A1B45BE635FBEEBFC75D3</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