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M:\Capital Projects\2.0 - Ministry Correspondence\2.4 - Misc. Submissions\Standardized Ventilation Measures report\August 2022\"/>
    </mc:Choice>
  </mc:AlternateContent>
  <xr:revisionPtr revIDLastSave="0" documentId="13_ncr:1_{76D3AFD6-23E8-4C13-B374-A80F8C73D6EF}" xr6:coauthVersionLast="36" xr6:coauthVersionMax="36" xr10:uidLastSave="{00000000-0000-0000-0000-000000000000}"/>
  <bookViews>
    <workbookView xWindow="28680" yWindow="-120" windowWidth="29040" windowHeight="1584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_xlnm._FilterDatabase" localSheetId="6" hidden="1">'Funding Tables'!$A$2:$C$2</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3" i="8"/>
  <c r="R18" i="2" l="1"/>
  <c r="M18" i="2"/>
  <c r="L18" i="2"/>
  <c r="S18" i="2"/>
  <c r="K18" i="2"/>
  <c r="F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9" i="2" l="1"/>
  <c r="C18" i="2"/>
  <c r="D7" i="4"/>
  <c r="C26" i="2" l="1"/>
  <c r="C23" i="2"/>
  <c r="F16" i="4" l="1"/>
  <c r="I16" i="4"/>
  <c r="I15" i="4"/>
  <c r="E15" i="4" s="1"/>
  <c r="I14" i="4"/>
  <c r="E14" i="4" s="1"/>
  <c r="I13" i="4"/>
  <c r="E13" i="4" s="1"/>
  <c r="I12" i="4"/>
  <c r="E12" i="4" s="1"/>
  <c r="I11" i="4"/>
  <c r="E11" i="4" s="1"/>
  <c r="I10" i="4"/>
  <c r="E10" i="4"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<sst xmlns="http://schemas.openxmlformats.org/spreadsheetml/2006/main" count="1529" uniqueCount="675">
  <si>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</si>
  <si>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</si>
  <si>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</si>
  <si>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</si>
  <si>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</si>
  <si>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</si>
  <si>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</si>
  <si>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</si>
  <si>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</si>
  <si>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</si>
  <si>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</si>
  <si>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</si>
  <si>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</si>
  <si>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</si>
  <si>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</si>
  <si>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</si>
  <si>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</si>
  <si>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</si>
  <si>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</si>
  <si>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</si>
  <si>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</si>
  <si>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</si>
  <si>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</si>
  <si>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</si>
  <si>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</si>
  <si>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</si>
  <si>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</si>
  <si>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</si>
  <si>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</si>
  <si>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</si>
  <si>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</si>
  <si>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</si>
  <si>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</si>
  <si>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</si>
  <si>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</si>
  <si>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</si>
  <si>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</si>
  <si>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</si>
  <si>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</si>
  <si>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</si>
  <si>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</si>
  <si>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</si>
  <si>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</si>
  <si>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</si>
  <si>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</si>
  <si>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</si>
  <si>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</si>
  <si>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</si>
  <si>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</si>
  <si>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</si>
  <si>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</si>
  <si>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</si>
  <si>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</si>
  <si>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</si>
  <si>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</si>
  <si>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</si>
  <si>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</si>
  <si>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</si>
  <si>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</si>
  <si>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</si>
  <si>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</si>
  <si>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</si>
  <si>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</si>
  <si>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</si>
  <si>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</si>
  <si>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</si>
  <si>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</si>
  <si>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</si>
  <si>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</si>
  <si>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</si>
  <si>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</si>
  <si>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</si>
  <si>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</si>
  <si>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</si>
  <si>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</si>
  <si>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</si>
  <si>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</si>
  <si>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</si>
  <si>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</si>
  <si>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</si>
  <si>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</si>
  <si>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</si>
  <si>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</si>
  <si>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</si>
  <si>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</si>
  <si>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</si>
  <si>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</si>
  <si>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</si>
  <si>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</si>
  <si>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</si>
  <si>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</si>
  <si>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 of Schools Open and Operating Receiving an Investment (2021-22)</t>
  </si>
  <si>
    <t>&lt;- Select</t>
  </si>
  <si>
    <t>Calculated fields (3.1, 3.2, 3.5 and 3.8)</t>
  </si>
  <si>
    <t>Legend</t>
  </si>
  <si>
    <t>Data entry field</t>
  </si>
  <si>
    <t>Calculated field</t>
  </si>
  <si>
    <t>Ventilation Funding Allocated since 2020-21</t>
  </si>
  <si>
    <t>2022-23</t>
  </si>
  <si>
    <t>SRTCF Funding</t>
  </si>
  <si>
    <t>ICIP-Ventilation Funding</t>
  </si>
  <si>
    <t>Ventilation Projects to be Completed (2022-23)</t>
  </si>
  <si>
    <t>Ventilation Projects Completed since 2020-21 (2020-21 &amp; 2021-22)</t>
  </si>
  <si>
    <t>Number of Schools that receieved an investment since 2020-21 (2020-21 &amp; 2021-22)</t>
  </si>
  <si>
    <t>Number of Schools planned to receive an Investment (2022-23)</t>
  </si>
  <si>
    <t>% of Schools Open and Operating Receiving an Investment (2022-23)</t>
  </si>
  <si>
    <t>A. M. Cunningham</t>
  </si>
  <si>
    <t>9062-1</t>
  </si>
  <si>
    <t>Adelaide Hoodless</t>
  </si>
  <si>
    <t>9063-1</t>
  </si>
  <si>
    <t>Allan A. Greenleaf School</t>
  </si>
  <si>
    <t>8417-2</t>
  </si>
  <si>
    <t>Ancaster High</t>
  </si>
  <si>
    <t>8120-1</t>
  </si>
  <si>
    <t>Ancaster Meadow</t>
  </si>
  <si>
    <t>11226-1</t>
  </si>
  <si>
    <t>Balaclava PS</t>
  </si>
  <si>
    <t>5425-1</t>
  </si>
  <si>
    <t xml:space="preserve">Bellmoore </t>
  </si>
  <si>
    <t>12289-1</t>
  </si>
  <si>
    <t>Bennetto</t>
  </si>
  <si>
    <t>9103-1</t>
  </si>
  <si>
    <t>Bernie Custis SS</t>
  </si>
  <si>
    <t>9141-2</t>
  </si>
  <si>
    <t>Billy Green</t>
  </si>
  <si>
    <t>5409-1</t>
  </si>
  <si>
    <t>Buchanan Park</t>
  </si>
  <si>
    <t>9070-1</t>
  </si>
  <si>
    <t>Cathy Wever Elementary School</t>
  </si>
  <si>
    <t>9140-2</t>
  </si>
  <si>
    <t>Cecil B. Stirling</t>
  </si>
  <si>
    <t>9102-1</t>
  </si>
  <si>
    <t>Central</t>
  </si>
  <si>
    <t>9104-1</t>
  </si>
  <si>
    <t>Chedoke</t>
  </si>
  <si>
    <t>9105-1</t>
  </si>
  <si>
    <t>Collegiate Avenue</t>
  </si>
  <si>
    <t>5616-1</t>
  </si>
  <si>
    <t>Cootes Paradise</t>
  </si>
  <si>
    <t>9075-1</t>
  </si>
  <si>
    <t>Dalewood</t>
  </si>
  <si>
    <t>9108-1</t>
  </si>
  <si>
    <t>Dr. J Edgar Davey</t>
  </si>
  <si>
    <t>9110-1</t>
  </si>
  <si>
    <t>Dundana PS</t>
  </si>
  <si>
    <t>8595-1</t>
  </si>
  <si>
    <t>Dundas Central S</t>
  </si>
  <si>
    <t>5722-1</t>
  </si>
  <si>
    <t>Dundas Valley Secondary School</t>
  </si>
  <si>
    <t>8247-1</t>
  </si>
  <si>
    <t>Earl Kitchener</t>
  </si>
  <si>
    <t>9111-1</t>
  </si>
  <si>
    <t>Ecole Elementaire Michaelle Jean</t>
  </si>
  <si>
    <t>5405-1</t>
  </si>
  <si>
    <t xml:space="preserve">Flamborough Centre </t>
  </si>
  <si>
    <t>5835-1</t>
  </si>
  <si>
    <t>Frank Panabaker North (Fesseden)</t>
  </si>
  <si>
    <t>5343-1</t>
  </si>
  <si>
    <t>Frank Panabaker South  (Ancaster Senior)</t>
  </si>
  <si>
    <t>5343-2</t>
  </si>
  <si>
    <t>Franklin Road</t>
  </si>
  <si>
    <t>9073-1</t>
  </si>
  <si>
    <t>Gatestone</t>
  </si>
  <si>
    <t>11227-1</t>
  </si>
  <si>
    <t>George L. Armstrong</t>
  </si>
  <si>
    <t>9074-1</t>
  </si>
  <si>
    <t>Glendale</t>
  </si>
  <si>
    <t>9078-1</t>
  </si>
  <si>
    <t>Glenwood</t>
  </si>
  <si>
    <t>9115-1</t>
  </si>
  <si>
    <t>Gordon Price</t>
  </si>
  <si>
    <t>9081-1</t>
  </si>
  <si>
    <t>Greensville</t>
  </si>
  <si>
    <t>8596-2</t>
  </si>
  <si>
    <t>Guy Brown</t>
  </si>
  <si>
    <t>5936-2</t>
  </si>
  <si>
    <t>Helen Detwiler</t>
  </si>
  <si>
    <t>9083-1</t>
  </si>
  <si>
    <t>Hess Street</t>
  </si>
  <si>
    <t>9084-1</t>
  </si>
  <si>
    <t>Highview</t>
  </si>
  <si>
    <t>9085-1</t>
  </si>
  <si>
    <t xml:space="preserve">Hill Park </t>
  </si>
  <si>
    <t>9086-1</t>
  </si>
  <si>
    <t>Hillcrest</t>
  </si>
  <si>
    <t>9088-1</t>
  </si>
  <si>
    <t>Holbrook</t>
  </si>
  <si>
    <t>9089-1</t>
  </si>
  <si>
    <t>Huntington Park</t>
  </si>
  <si>
    <t>9090-1</t>
  </si>
  <si>
    <t>James Macdonald</t>
  </si>
  <si>
    <t>9091-1</t>
  </si>
  <si>
    <t>Janet Lee</t>
  </si>
  <si>
    <t>6051-1</t>
  </si>
  <si>
    <t>Lake Avenue</t>
  </si>
  <si>
    <t>9093-1</t>
  </si>
  <si>
    <t>Lawfield Elementary School</t>
  </si>
  <si>
    <t>9094-1</t>
  </si>
  <si>
    <t>Lincoln M. Alexander</t>
  </si>
  <si>
    <t>9095-1</t>
  </si>
  <si>
    <t>Lisgar</t>
  </si>
  <si>
    <t>9097-1</t>
  </si>
  <si>
    <t xml:space="preserve">Mary Hopkins </t>
  </si>
  <si>
    <t>6248-1</t>
  </si>
  <si>
    <t xml:space="preserve">Memorial </t>
  </si>
  <si>
    <t>9099-1</t>
  </si>
  <si>
    <t xml:space="preserve">Millgrove </t>
  </si>
  <si>
    <t>6292-1</t>
  </si>
  <si>
    <t xml:space="preserve">Mount Albion  </t>
  </si>
  <si>
    <t>6311-1</t>
  </si>
  <si>
    <t xml:space="preserve">Mount Hope </t>
  </si>
  <si>
    <t>6315-1</t>
  </si>
  <si>
    <t>Mountview</t>
  </si>
  <si>
    <t>9120-1</t>
  </si>
  <si>
    <t>Eastdale</t>
  </si>
  <si>
    <t>5751-2</t>
  </si>
  <si>
    <t>Viola Desmond</t>
  </si>
  <si>
    <t>9078-4</t>
  </si>
  <si>
    <t>Nora Frances Henderson Secondary</t>
  </si>
  <si>
    <t>19160-1</t>
  </si>
  <si>
    <t>Norwood Park</t>
  </si>
  <si>
    <t>9121-1</t>
  </si>
  <si>
    <t xml:space="preserve">Orchard Park </t>
  </si>
  <si>
    <t>8328-1</t>
  </si>
  <si>
    <t>Parkdale</t>
  </si>
  <si>
    <t>9122-1</t>
  </si>
  <si>
    <t>Pauline Johnson</t>
  </si>
  <si>
    <t>9072-2</t>
  </si>
  <si>
    <t>Prince of Wales</t>
  </si>
  <si>
    <t>9126-1</t>
  </si>
  <si>
    <t>Queen Mary</t>
  </si>
  <si>
    <t>9128-1</t>
  </si>
  <si>
    <t>Queen Victoria</t>
  </si>
  <si>
    <t>9129-1</t>
  </si>
  <si>
    <t>Queensdale</t>
  </si>
  <si>
    <t>9130-1</t>
  </si>
  <si>
    <t>R A Riddell</t>
  </si>
  <si>
    <t>9131-1</t>
  </si>
  <si>
    <t xml:space="preserve">Ray Lewis </t>
  </si>
  <si>
    <t>11225-1</t>
  </si>
  <si>
    <t>Richard Beasley</t>
  </si>
  <si>
    <t>9066-2</t>
  </si>
  <si>
    <t>Ridgemount</t>
  </si>
  <si>
    <t>9134-1</t>
  </si>
  <si>
    <t xml:space="preserve">Rockton </t>
  </si>
  <si>
    <t>19459-1</t>
  </si>
  <si>
    <t>Rosedale</t>
  </si>
  <si>
    <t>9136-1</t>
  </si>
  <si>
    <t xml:space="preserve">Rousseau </t>
  </si>
  <si>
    <t>6625-1</t>
  </si>
  <si>
    <t>Ryerson</t>
  </si>
  <si>
    <t>9139-1</t>
  </si>
  <si>
    <t xml:space="preserve">Saltfleet </t>
  </si>
  <si>
    <t>8360-1</t>
  </si>
  <si>
    <t>Shannen Koostachin</t>
  </si>
  <si>
    <t>19585-1</t>
  </si>
  <si>
    <t xml:space="preserve">Sherwood </t>
  </si>
  <si>
    <t>9143-1</t>
  </si>
  <si>
    <t xml:space="preserve">Sir Allan MacNab </t>
  </si>
  <si>
    <t>9145-1</t>
  </si>
  <si>
    <t>Sir Wilfrid Laurier</t>
  </si>
  <si>
    <t>9148-1</t>
  </si>
  <si>
    <t>Sir William Osler Elementary School</t>
  </si>
  <si>
    <t>12129-1</t>
  </si>
  <si>
    <t xml:space="preserve">Sir Winston Churchill </t>
  </si>
  <si>
    <t>9149-1</t>
  </si>
  <si>
    <t>South Meadow Elementary School</t>
  </si>
  <si>
    <t>6282-2</t>
  </si>
  <si>
    <t xml:space="preserve">Spring Valley </t>
  </si>
  <si>
    <t>5479-2</t>
  </si>
  <si>
    <t>Strathcona</t>
  </si>
  <si>
    <t>9151-1</t>
  </si>
  <si>
    <t xml:space="preserve">Tapleytown </t>
  </si>
  <si>
    <t>8752-1</t>
  </si>
  <si>
    <t>Templemead</t>
  </si>
  <si>
    <t>11086-1</t>
  </si>
  <si>
    <t>Tiffany Hills</t>
  </si>
  <si>
    <t>19261-1</t>
  </si>
  <si>
    <t>Viscount Montgomery</t>
  </si>
  <si>
    <t>9156-1</t>
  </si>
  <si>
    <t>W. H. Ballard</t>
  </si>
  <si>
    <t>9157-1</t>
  </si>
  <si>
    <t>Waterdown DHS</t>
  </si>
  <si>
    <t>8417-1</t>
  </si>
  <si>
    <t>Westdale</t>
  </si>
  <si>
    <t>9158-1</t>
  </si>
  <si>
    <t xml:space="preserve">Westmount </t>
  </si>
  <si>
    <t>9117-1</t>
  </si>
  <si>
    <t>Westview</t>
  </si>
  <si>
    <t>9117-3</t>
  </si>
  <si>
    <t>Westwood</t>
  </si>
  <si>
    <t>9117-2</t>
  </si>
  <si>
    <t xml:space="preserve">Winona </t>
  </si>
  <si>
    <t>12288-1</t>
  </si>
  <si>
    <t xml:space="preserve">Yorkview </t>
  </si>
  <si>
    <t>6954-1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</si>
  <si>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</si>
  <si>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</si>
  <si>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</si>
  <si>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</si>
  <si>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</si>
  <si>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</si>
  <si>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</si>
  <si>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</si>
  <si>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</si>
  <si>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</si>
  <si>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</si>
  <si>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</si>
  <si>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</si>
  <si>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</si>
  <si>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</si>
  <si>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</si>
  <si>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</si>
  <si>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</si>
  <si>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</si>
  <si>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</si>
  <si>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</si>
  <si>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</si>
  <si>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</si>
  <si>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</si>
  <si>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</si>
  <si>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</si>
  <si>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</si>
  <si>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</si>
  <si>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</si>
  <si>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</si>
  <si>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</si>
  <si>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</si>
  <si>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</si>
  <si>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</si>
  <si>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</si>
  <si>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</si>
  <si>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</si>
  <si>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</si>
  <si>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</si>
  <si>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</si>
  <si>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</si>
  <si>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</si>
  <si>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</si>
  <si>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</si>
  <si>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</si>
  <si>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</si>
  <si>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</si>
  <si>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</si>
  <si>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</si>
  <si>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</si>
  <si>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</si>
  <si>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</si>
  <si>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</si>
  <si>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</si>
  <si>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</si>
  <si>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</si>
  <si>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</si>
  <si>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</si>
  <si>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</si>
  <si>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</si>
  <si>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</si>
  <si>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</si>
  <si>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</si>
  <si>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</si>
  <si>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</si>
  <si>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</si>
  <si>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</si>
  <si>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</si>
  <si>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</si>
  <si>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</si>
  <si>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</si>
  <si>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</si>
  <si>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</si>
  <si>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</si>
  <si>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</si>
  <si>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</si>
  <si>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</si>
  <si>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</si>
  <si>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</si>
  <si>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</si>
  <si>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</si>
  <si>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</si>
  <si>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</si>
  <si>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</si>
  <si>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</si>
  <si>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</si>
  <si>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</si>
  <si>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</si>
  <si>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</si>
  <si>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</si>
  <si>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</si>
  <si>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</si>
  <si>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</si>
  <si>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</si>
  <si>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</si>
  <si>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</si>
  <si>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</si>
  <si>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</si>
  <si>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</si>
  <si>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</si>
  <si>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</si>
  <si>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</si>
  <si>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</si>
  <si>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</si>
  <si>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</si>
  <si>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</si>
  <si>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</si>
  <si>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</si>
  <si>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</si>
  <si>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</si>
  <si>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</si>
  <si>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</si>
  <si>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</si>
  <si>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</si>
  <si>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</si>
  <si>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</si>
  <si>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</si>
  <si>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</si>
  <si>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</si>
  <si>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</si>
  <si>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</si>
  <si>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</si>
  <si>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</si>
  <si>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</si>
  <si>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</si>
  <si>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</si>
  <si>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</si>
  <si>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</si>
  <si>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</si>
  <si>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</si>
  <si>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</si>
  <si>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</si>
  <si>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</si>
  <si>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</si>
  <si>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</si>
  <si>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</si>
  <si>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</si>
  <si>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</si>
  <si>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</si>
  <si>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</si>
  <si>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</si>
  <si>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</si>
  <si>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</si>
  <si>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</si>
  <si>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</si>
  <si>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</si>
  <si>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</si>
  <si>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</si>
  <si>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</si>
  <si>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</si>
  <si>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</si>
  <si>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</si>
  <si>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</si>
  <si>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</si>
  <si>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</si>
  <si>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</si>
  <si>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</si>
  <si>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</si>
  <si>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</si>
  <si>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</si>
  <si>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</si>
  <si>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</si>
  <si>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</si>
  <si>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</si>
  <si>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</si>
  <si>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</si>
  <si>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</si>
  <si>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</si>
  <si>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</si>
  <si>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</si>
  <si>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</si>
  <si>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</si>
  <si>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</si>
  <si>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</si>
  <si>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</si>
  <si>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</si>
  <si>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</si>
  <si>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</si>
  <si>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</si>
  <si>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</si>
  <si>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</si>
  <si>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</si>
  <si>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</si>
  <si>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</si>
  <si>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</si>
  <si>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</si>
  <si>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</si>
  <si>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</si>
  <si>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</si>
  <si>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</si>
  <si>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</si>
  <si>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</si>
  <si>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</si>
  <si>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</si>
  <si>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</si>
  <si>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</si>
  <si>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</si>
  <si>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</si>
  <si>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</si>
  <si>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</si>
  <si>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</si>
  <si>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</si>
  <si>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</si>
  <si>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</si>
  <si>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</si>
  <si>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</si>
  <si>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</si>
  <si>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</si>
  <si>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</si>
  <si>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</si>
  <si>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</si>
  <si>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</si>
  <si>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</si>
  <si>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</si>
  <si>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</si>
  <si>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</si>
  <si>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</si>
  <si>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</si>
  <si>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</si>
  <si>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</si>
  <si>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</si>
  <si>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</si>
  <si>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</si>
  <si>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</si>
  <si>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</si>
  <si>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</si>
  <si>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</si>
  <si>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</si>
  <si>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</si>
  <si>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</si>
  <si>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</si>
  <si>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</si>
  <si>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</si>
  <si>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</si>
  <si>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</si>
  <si>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</si>
  <si>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</si>
  <si>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</si>
  <si>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</si>
  <si>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</si>
  <si>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</si>
  <si>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</si>
  <si>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</si>
  <si>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</si>
  <si>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</si>
  <si>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</si>
  <si>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</si>
  <si>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</si>
  <si>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</si>
  <si>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</si>
  <si>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</si>
  <si>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</si>
  <si>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</si>
  <si>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</si>
  <si>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</si>
  <si>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</si>
  <si>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</si>
  <si>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</si>
  <si>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</si>
  <si>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</si>
  <si>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</si>
  <si>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</si>
  <si>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</si>
  <si>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</si>
  <si>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</si>
  <si>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</si>
  <si>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</si>
  <si>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</si>
  <si>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</si>
  <si>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</si>
  <si>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</si>
  <si>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</si>
  <si>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</si>
  <si>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</si>
  <si>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</si>
  <si>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</si>
  <si>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</si>
  <si>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</si>
  <si>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</si>
  <si>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</si>
  <si>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</si>
  <si>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</si>
  <si>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</si>
  <si>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</si>
  <si>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</si>
  <si>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</si>
  <si>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</si>
  <si>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</si>
  <si>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</si>
  <si>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</si>
  <si>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</si>
  <si>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</si>
  <si>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</si>
  <si>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</si>
  <si>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</si>
  <si>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</si>
  <si>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</si>
  <si>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</si>
  <si>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</si>
  <si>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</si>
  <si>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</si>
  <si>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</si>
  <si>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</si>
  <si>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</si>
  <si>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</si>
  <si>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</si>
  <si>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</si>
  <si>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</si>
  <si>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</si>
  <si>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</si>
  <si>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</si>
  <si>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</si>
  <si>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</si>
  <si>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</si>
  <si>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</si>
  <si>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</si>
  <si>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</si>
  <si>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</si>
  <si>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</si>
  <si>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</si>
  <si>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</si>
  <si>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</si>
  <si>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</si>
  <si>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</si>
  <si>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</si>
  <si>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</si>
  <si>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</si>
  <si>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</si>
  <si>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</si>
  <si>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</si>
  <si>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</si>
  <si>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</si>
  <si>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</si>
  <si>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</si>
  <si>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</si>
  <si>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</si>
  <si>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</si>
  <si>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</si>
  <si>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</si>
  <si>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</si>
  <si>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</si>
  <si>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</si>
  <si>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</si>
  <si>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</si>
  <si>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</si>
  <si>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</si>
  <si>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</si>
  <si>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</si>
  <si>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</si>
  <si>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</si>
  <si>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</si>
  <si>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</si>
  <si>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</si>
  <si>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</si>
  <si>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</si>
  <si>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</si>
  <si>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</si>
  <si>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</si>
  <si>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</si>
  <si>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</si>
  <si>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</si>
  <si>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</si>
  <si>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</si>
  <si>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</si>
  <si>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</si>
  <si>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</si>
  <si>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</si>
  <si>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</si>
  <si>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</si>
  <si>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</si>
  <si>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</si>
  <si>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</si>
  <si>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</si>
  <si>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</si>
  <si>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</si>
  <si>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</si>
  <si>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</si>
  <si>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</si>
  <si>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Planned Ventilation Projects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</si>
</sst>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 numFmtId="168" formatCode="#,##0.0"/>
  </numFmts>
  <fonts count="3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55">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8" fontId="0" fillId="9" borderId="15" xfId="0" applyNumberFormat="1" applyFill="1" applyBorder="1" applyAlignment="1">
      <alignment horizontal="center" vertical="center"/>
    </xf>
    <xf numFmtId="0" fontId="14" fillId="0" borderId="0" xfId="0" applyFont="1" applyAlignment="1">
      <alignment horizontal="center" vertical="center"/>
    </xf>
    <xf numFmtId="8" fontId="0" fillId="9" borderId="25" xfId="0" applyNumberFormat="1" applyFill="1" applyBorder="1" applyAlignment="1">
      <alignment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20" fillId="0" borderId="0" xfId="0" applyFont="1"/>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2" fillId="3" borderId="0" xfId="0" applyFont="1" applyFill="1"/>
    <xf numFmtId="0" fontId="23"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8" fontId="0" fillId="9" borderId="0" xfId="0" applyNumberFormat="1" applyFill="1" applyBorder="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167"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8"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9" fillId="8" borderId="6" xfId="2" applyNumberFormat="1" applyFont="1" applyAlignment="1">
      <alignment vertical="center"/>
    </xf>
    <xf numFmtId="0" fontId="4" fillId="0" borderId="0" xfId="0" applyFont="1" applyAlignment="1">
      <alignment vertical="top"/>
    </xf>
    <xf numFmtId="1" fontId="27" fillId="7" borderId="6" xfId="1" applyNumberFormat="1" applyFont="1"/>
    <xf numFmtId="9" fontId="27" fillId="14" borderId="6" xfId="5" applyNumberFormat="1" applyFont="1" applyFill="1" applyBorder="1"/>
    <xf numFmtId="0" fontId="27" fillId="7" borderId="28" xfId="1" applyFont="1" applyBorder="1"/>
    <xf numFmtId="0" fontId="25" fillId="0" borderId="0" xfId="0" applyFont="1" applyAlignment="1">
      <alignment horizontal="left" vertical="center"/>
    </xf>
    <xf numFmtId="0" fontId="26" fillId="0" borderId="0" xfId="0" applyFont="1"/>
    <xf numFmtId="0" fontId="25" fillId="9" borderId="0" xfId="0" applyFont="1" applyFill="1" applyAlignment="1">
      <alignment horizontal="left" vertical="center"/>
    </xf>
    <xf numFmtId="0" fontId="26" fillId="9" borderId="0" xfId="0" applyFont="1" applyFill="1"/>
    <xf numFmtId="0" fontId="30" fillId="7" borderId="6" xfId="1" applyFont="1" applyAlignment="1">
      <alignment horizontal="left" vertical="center"/>
    </xf>
    <xf numFmtId="0" fontId="31" fillId="0" borderId="0" xfId="0" applyFont="1" applyAlignment="1">
      <alignment horizontal="center" vertical="center"/>
    </xf>
    <xf numFmtId="0" fontId="26" fillId="0" borderId="0" xfId="0" applyFont="1" applyAlignment="1">
      <alignment horizontal="left"/>
    </xf>
    <xf numFmtId="0" fontId="30"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2"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1" fillId="9" borderId="35" xfId="0" applyFont="1" applyFill="1" applyBorder="1" applyAlignment="1">
      <alignment horizontal="left" vertical="center" wrapText="1"/>
    </xf>
    <xf numFmtId="0" fontId="21" fillId="9" borderId="35" xfId="0" applyFont="1" applyFill="1" applyBorder="1" applyAlignment="1">
      <alignment wrapText="1"/>
    </xf>
    <xf numFmtId="0" fontId="33" fillId="9" borderId="35" xfId="0" applyFont="1" applyFill="1" applyBorder="1" applyAlignment="1">
      <alignment wrapText="1"/>
    </xf>
    <xf numFmtId="0" fontId="36" fillId="9" borderId="35" xfId="0" applyFont="1" applyFill="1" applyBorder="1" applyAlignment="1">
      <alignment wrapText="1"/>
    </xf>
    <xf numFmtId="0" fontId="37"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168" fontId="10" fillId="7" borderId="6" xfId="1" applyNumberFormat="1" applyBorder="1" applyAlignment="1">
      <alignment horizontal="center" vertical="center"/>
    </xf>
    <xf numFmtId="168" fontId="10" fillId="7" borderId="6" xfId="1" applyNumberFormat="1" applyAlignment="1">
      <alignment horizontal="center" vertical="center"/>
    </xf>
    <xf numFmtId="0" fontId="0" fillId="4" borderId="0" xfId="0" applyFill="1" applyAlignment="1">
      <alignment horizontal="center"/>
    </xf>
    <xf numFmtId="0" fontId="21" fillId="0" borderId="0" xfId="0" applyFont="1" applyAlignment="1">
      <alignment horizontal="center" vertical="center" wrapText="1"/>
    </xf>
    <xf numFmtId="0" fontId="0" fillId="0" borderId="0" xfId="0" applyAlignment="1">
      <alignment horizontal="center"/>
    </xf>
    <xf numFmtId="0" fontId="24" fillId="0" borderId="0" xfId="0" applyFont="1" applyAlignment="1">
      <alignment horizontal="center" wrapText="1"/>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Hamilton-Wentworth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are to be inspected and in good working order prior to the start of the school. Any ventilation issues that arise throughout the school year will be addressed immediately.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will operate 2 hours before and after school occupancy.</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were calibrated to increase fresh air intake and classrooms are recommended to open windows to maximize ventilation rates.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 filters have been upgraded and increased frequency of filter changes will be conducted throughout the school year.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105834</xdr:rowOff>
    </xdr:from>
    <xdr:to>
      <xdr:col>13</xdr:col>
      <xdr:colOff>539750</xdr:colOff>
      <xdr:row>31</xdr:row>
      <xdr:rowOff>44450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21905" y="1290921"/>
          <a:ext cx="9521333" cy="4368849"/>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Hamilton-Wentworth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$32.3M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27</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3</xdr:col>
      <xdr:colOff>391855</xdr:colOff>
      <xdr:row>10</xdr:row>
      <xdr:rowOff>77673</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52918" y="1803914"/>
          <a:ext cx="1411030" cy="16768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2453</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99%</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8%</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$8.4M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2022-23</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Hamilton-Wentworth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101" totalsRowShown="0" headerRowDxfId="13" dataDxfId="12">
  <autoFilter ref="A5:K101" xr:uid="{2A565CC2-0D5F-4CE8-80FF-539C60E8AD36}"/>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11"/>
    <tableColumn id="4" xr3:uid="{971F9387-6B2F-4FCE-AE69-30E48A085B27}" name="Ventilation assessed " dataDxfId="10"/>
    <tableColumn id="5" xr3:uid="{1FE63AEF-B1BE-46F6-8CFC-5661EBF6328E}" name="Running ventilation systems longer"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E2:AE5" totalsRowShown="0" headerRowDxfId="2" dataDxfId="1">
  <autoFilter ref="AE2:AE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abSelected="1" zoomScaleNormal="100" workbookViewId="0">
      <selection activeCell="B2" sqref="B2:H2"/>
    </sheetView>
  </sheetViews>
  <sheetFormatPr defaultColWidth="0" defaultRowHeight="15" zeroHeight="1"/>
  <cols>
    <col min="1" max="1" width="8.85546875" customWidth="1"/>
    <col min="2" max="8" width="16.85546875" customWidth="1"/>
    <col min="9" max="9" width="8.85546875" customWidth="1"/>
    <col min="10" max="16384" width="8.85546875" hidden="1"/>
  </cols>
  <sheetData>
    <row r="1" spans="1:8" ht="15.75">
      <c r="A1" s="46" t="s">
        <v>52</v>
      </c>
    </row>
    <row r="2" spans="1:8" ht="60.75" customHeight="1">
      <c r="B2" s="129"/>
      <c r="C2" s="129"/>
      <c r="D2" s="129"/>
      <c r="E2" s="129"/>
      <c r="F2" s="129"/>
      <c r="G2" s="129"/>
      <c r="H2" s="129"/>
    </row>
    <row r="3" spans="1:8" ht="15" customHeight="1">
      <c r="A3" s="42"/>
    </row>
    <row r="4" spans="1:8" ht="39.950000000000003" customHeight="1">
      <c r="B4" s="130" t="s">
        <v>73</v>
      </c>
      <c r="C4" s="130"/>
      <c r="D4" s="130"/>
      <c r="E4" s="130"/>
      <c r="F4" s="130"/>
      <c r="G4" s="130"/>
      <c r="H4" s="130"/>
    </row>
    <row r="5" spans="1:8" ht="39.950000000000003" customHeight="1">
      <c r="B5" s="130"/>
      <c r="C5" s="130"/>
      <c r="D5" s="130"/>
      <c r="E5" s="130"/>
      <c r="F5" s="130"/>
      <c r="G5" s="130"/>
      <c r="H5" s="130"/>
    </row>
    <row r="6" spans="1:8" ht="5.0999999999999996" customHeight="1"/>
    <row r="7" spans="1:8" ht="45.95" customHeight="1">
      <c r="A7" s="43"/>
      <c r="B7" s="44"/>
      <c r="C7" s="131"/>
      <c r="D7" s="131"/>
      <c r="E7" s="131"/>
      <c r="F7" s="131"/>
      <c r="G7" s="131"/>
    </row>
    <row r="8" spans="1:8">
      <c r="A8" s="44"/>
      <c r="B8" s="44"/>
    </row>
    <row r="9" spans="1:8">
      <c r="A9" s="44"/>
      <c r="B9" s="44"/>
    </row>
    <row r="10" spans="1:8">
      <c r="A10" s="44"/>
      <c r="B10" s="44"/>
    </row>
    <row r="11" spans="1:8">
      <c r="A11" s="43"/>
      <c r="B11" s="44"/>
    </row>
    <row r="12" spans="1:8">
      <c r="A12" s="44"/>
      <c r="B12" s="44"/>
    </row>
    <row r="13" spans="1:8">
      <c r="A13" s="44"/>
      <c r="B13" s="44"/>
    </row>
    <row r="14" spans="1:8">
      <c r="A14" s="44"/>
      <c r="B14" s="44"/>
    </row>
    <row r="15" spans="1:8">
      <c r="A15" s="44"/>
      <c r="B15" s="44"/>
    </row>
    <row r="16" spans="1:8"/>
    <row r="17"/>
    <row r="18"/>
    <row r="19"/>
    <row r="20"/>
    <row r="21"/>
    <row r="22"/>
    <row r="23"/>
    <row r="24"/>
    <row r="25"/>
    <row r="26"/>
    <row r="27"/>
    <row r="28"/>
    <row r="29"/>
    <row r="30"/>
    <row r="31"/>
    <row r="32"/>
    <row r="33"/>
    <row r="34"/>
    <row r="35"/>
    <row r="36"/>
    <row r="37"/>
  </sheetData>
  <sheetProtection algorithmName="SHA-512" hashValue="VSW/gvhii58QLLDlDaxpPNqAk61qwwtW39AGzKirWErfLrH9K1QbhQYYP2LwWnPXDnuzaU8d26U228b+GzBODQ==" saltValue="Kx3VAMMtCcvyX587N0DCCA==" spinCount="100000" sheet="1" objects="1" scenario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XFC33"/>
  <sheetViews>
    <sheetView topLeftCell="B1" zoomScale="86" zoomScaleNormal="86" workbookViewId="0">
      <selection activeCell="M5" sqref="M5"/>
    </sheetView>
  </sheetViews>
  <sheetFormatPr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46" t="s">
        <v>69</v>
      </c>
    </row>
    <row r="2" spans="1:2" ht="15.75">
      <c r="A2" s="4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2"/>
      <c r="C33" s="132"/>
      <c r="D33" s="132"/>
      <c r="E33" s="132"/>
      <c r="F33" s="132"/>
      <c r="G33" s="132"/>
      <c r="H33" s="132"/>
      <c r="I33" s="132"/>
      <c r="J33" s="132"/>
      <c r="K33" s="132"/>
      <c r="L33" s="132"/>
      <c r="M33" s="132"/>
      <c r="N33" s="132"/>
    </row>
  </sheetData>
  <sheetProtection algorithmName="SHA-512" hashValue="YjZMeKsfNfVH9OdMR5THei/4mufJP/9a2Gicmkgu27YDCfKF4f7mUcPNCtk15pSxgQTrUXZ2zWjAyz1lhWKcQg==" saltValue="R2DjtNbi3wngdTUIE/0niA=="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XFC26"/>
  <sheetViews>
    <sheetView showGridLines="0" showRowColHeaders="0" zoomScaleNormal="100" workbookViewId="0">
      <selection activeCell="D5" sqref="D5"/>
    </sheetView>
  </sheetViews>
  <sheetFormatPr defaultColWidth="0" defaultRowHeight="15" zeroHeight="1"/>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46" t="s">
        <v>70</v>
      </c>
    </row>
    <row r="2" spans="1:9" s="2" customFormat="1" ht="53.1" customHeight="1">
      <c r="A2" s="45"/>
      <c r="B2" s="137"/>
      <c r="C2" s="137"/>
      <c r="D2" s="137"/>
      <c r="E2" s="137"/>
      <c r="F2" s="137"/>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38" t="s">
        <v>1</v>
      </c>
      <c r="C5" s="139"/>
      <c r="D5" s="71" t="s">
        <v>106</v>
      </c>
      <c r="E5" s="3"/>
      <c r="F5" s="4"/>
      <c r="H5" s="12"/>
    </row>
    <row r="6" spans="1:9" s="2" customFormat="1" ht="6.75" customHeight="1">
      <c r="A6" s="1"/>
      <c r="B6" s="1"/>
      <c r="C6" s="1"/>
      <c r="D6" s="1"/>
      <c r="E6" s="1"/>
      <c r="F6" s="1"/>
    </row>
    <row r="7" spans="1:9" s="2" customFormat="1" ht="24.95" customHeight="1">
      <c r="A7" s="1"/>
      <c r="B7" s="6" t="s">
        <v>72</v>
      </c>
      <c r="C7" s="7"/>
      <c r="D7" s="5" t="str">
        <f>INDEX(Table1[Type of School Facility Ventilation],MATCH('3. School Dashboard'!D5,Table1[Name of School Facility],0),1)</f>
        <v>Non-Mechanical Ventilation (Natural Ventilation / Exhaust Only)</v>
      </c>
      <c r="E7" s="17"/>
      <c r="F7" s="9"/>
    </row>
    <row r="8" spans="1:9" s="2" customFormat="1" ht="12.6" customHeight="1">
      <c r="A8" s="1"/>
      <c r="B8" s="1"/>
      <c r="C8" s="1"/>
      <c r="D8" s="1"/>
      <c r="E8" s="1"/>
      <c r="F8" s="1"/>
    </row>
    <row r="9" spans="1:9" s="2" customFormat="1" ht="27" customHeight="1">
      <c r="A9" s="1"/>
      <c r="B9" s="138" t="s">
        <v>76</v>
      </c>
      <c r="C9" s="139"/>
      <c r="D9" s="139"/>
      <c r="E9" s="139"/>
      <c r="F9" s="140"/>
    </row>
    <row r="10" spans="1:9" s="2" customFormat="1" ht="18" customHeight="1">
      <c r="A10" s="1"/>
      <c r="B10" s="141" t="s">
        <v>67</v>
      </c>
      <c r="C10" s="142"/>
      <c r="D10" s="142"/>
      <c r="E10" s="34" t="str">
        <f>IF(AND(I10="NA", $D$7="Non-Mechanical Ventilation (Natural Ventilation / Exhaust Only)"),"Not Applicable", "")</f>
        <v/>
      </c>
      <c r="F10" s="8">
        <f>IF(I10="NA",-1,IF(I10="Yes",1,0))</f>
        <v>1</v>
      </c>
      <c r="I10" s="33" t="str">
        <f>INDEX(Table1[[Ventilation assessed ]],MATCH('3. School Dashboard'!$D$5,Table1[Name of School Facility],0))</f>
        <v>Yes</v>
      </c>
    </row>
    <row r="11" spans="1:9" s="2" customFormat="1" ht="18" customHeight="1">
      <c r="A11" s="1"/>
      <c r="B11" s="141" t="s">
        <v>63</v>
      </c>
      <c r="C11" s="142"/>
      <c r="D11" s="142"/>
      <c r="E11" s="34" t="str">
        <f>IF(AND(I11="NA", $D$7="Non-Mechanical Ventilation (Natural Ventilation / Exhaust Only)"),"Not Applicable", "")</f>
        <v/>
      </c>
      <c r="F11" s="8">
        <f>IF($I11="NA",-1,IF(I11="Yes",1,0))</f>
        <v>1</v>
      </c>
      <c r="I11" s="33" t="str">
        <f>INDEX(Table1[Running ventilation systems longer],MATCH('3. School Dashboard'!$D$5,Table1[Name of School Facility],0))</f>
        <v>Yes</v>
      </c>
    </row>
    <row r="12" spans="1:9" s="2" customFormat="1" ht="18" customHeight="1">
      <c r="A12" s="1"/>
      <c r="B12" s="135" t="s">
        <v>6</v>
      </c>
      <c r="C12" s="136"/>
      <c r="D12" s="136"/>
      <c r="E12" s="34" t="str">
        <f>IF(AND(I12="NA", $D$7="Non-Mechanical Ventilation (Natural Ventilation / Exhaust Only)"),"Not Applicable", "")</f>
        <v>Not Applicable</v>
      </c>
      <c r="F12" s="8">
        <f>IF($I12="NA",-1,IF(I12="Yes",1,0))</f>
        <v>-1</v>
      </c>
      <c r="I12" s="33" t="str">
        <f>INDEX(Table1[Higher grade filters installed],MATCH('3. School Dashboard'!$D$5,Table1[Name of School Facility],0))</f>
        <v>NA</v>
      </c>
    </row>
    <row r="13" spans="1:9" s="2" customFormat="1" ht="18" customHeight="1">
      <c r="A13" s="1"/>
      <c r="B13" s="135" t="s">
        <v>74</v>
      </c>
      <c r="C13" s="136"/>
      <c r="D13" s="136"/>
      <c r="E13" s="34" t="str">
        <f>IF(AND(I13="NA", $D$7="Non-Mechanical Ventilation (Natural Ventilation / Exhaust Only)"),"Not Applicable", "")</f>
        <v>Not Applicable</v>
      </c>
      <c r="F13" s="8">
        <f>IF(I13="NA",-1,IF(I13="Yes",1,0))</f>
        <v>-1</v>
      </c>
      <c r="I13" s="33" t="str">
        <f>INDEX(Table1[Increased frequency of filter changes],MATCH('3. School Dashboard'!$D$5,Table1[Name of School Facility],0))</f>
        <v>NA</v>
      </c>
    </row>
    <row r="14" spans="1:9" ht="18" customHeight="1">
      <c r="B14" s="135" t="s">
        <v>75</v>
      </c>
      <c r="C14" s="136"/>
      <c r="D14" s="136"/>
      <c r="E14" s="34" t="str">
        <f>IF(AND(I14="NA", $D$7="Non-Mechanical Ventilation (Natural Ventilation / Exhaust Only)"),"Not Applicable", "")</f>
        <v/>
      </c>
      <c r="F14" s="8">
        <f>IF(I14="NA",-1,IF(I14="Yes",1,0))</f>
        <v>1</v>
      </c>
      <c r="G14" s="10"/>
      <c r="I14" s="33" t="str">
        <f>INDEX(Table1[Increased fresh air intake (windows and/or mechanical ventilation systems)],MATCH('3. School Dashboard'!$D$5,Table1[Name of School Facility],0))</f>
        <v>Yes</v>
      </c>
    </row>
    <row r="15" spans="1:9" ht="18" customHeight="1">
      <c r="B15" s="135" t="s">
        <v>79</v>
      </c>
      <c r="C15" s="136"/>
      <c r="D15" s="136"/>
      <c r="E15" s="34" t="str">
        <f>IF(I15="NA", "Not Applicable", "")</f>
        <v>Not Applicable</v>
      </c>
      <c r="F15" s="55">
        <f>IF(I15="NA",-1,IF(I15="Yes",1,0))</f>
        <v>-1</v>
      </c>
      <c r="G15" s="10"/>
      <c r="I15" s="33" t="str">
        <f>INDEX(Table1[HEPA units deployed in portables, as needed ],MATCH('3. School Dashboard'!$D$5,Table1[Name of School Facility],0))</f>
        <v>NA</v>
      </c>
    </row>
    <row r="16" spans="1:9" ht="18" customHeight="1">
      <c r="B16" s="133" t="s">
        <v>7</v>
      </c>
      <c r="C16" s="134"/>
      <c r="D16" s="134"/>
      <c r="E16" s="134"/>
      <c r="F16" s="57">
        <f>INDEX(Table1[Standalone HEPA filter units in place],MATCH('3. School Dashboard'!$D$5,Table1[Name of School Facility],0))</f>
        <v>26</v>
      </c>
      <c r="G16" s="11"/>
      <c r="I16" s="33">
        <f>INDEX(Table1[Standalone HEPA filter units in place],MATCH('3. School Dashboard'!$D$5,Table1[Name of School Facility],0))</f>
        <v>26</v>
      </c>
    </row>
    <row r="17" spans="2:2" ht="27" customHeight="1">
      <c r="B17" s="61" t="s">
        <v>77</v>
      </c>
    </row>
    <row r="18" spans="2:2">
      <c r="B18" s="62" t="s">
        <v>78</v>
      </c>
    </row>
    <row r="26" spans="2:2" ht="3.95" hidden="1" customHeight="1"/>
  </sheetData>
  <sheetProtection algorithmName="SHA-512" hashValue="/UiisN9fF9UDPTddlGLHz26wEuOpDtGqRjYBnMdpHQfy/qm7Fs8xMudXUf7WkZZR14YBAEmHSKRsp61Gye4bzA==" saltValue="02sAwmvqz23yTDI+48HVvg==" spinCount="100000"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W29"/>
  <sheetViews>
    <sheetView topLeftCell="F10" zoomScale="90" zoomScaleNormal="90" workbookViewId="0">
      <selection activeCell="X18" sqref="X18"/>
    </sheetView>
  </sheetViews>
  <sheetFormatPr defaultRowHeight="15"/>
  <cols>
    <col min="1" max="1" width="6.140625" style="27" customWidth="1"/>
    <col min="2" max="2" width="97.7109375" style="19" customWidth="1"/>
    <col min="3" max="3" width="57.85546875" customWidth="1"/>
    <col min="4" max="4" width="39" customWidth="1"/>
    <col min="5" max="17" width="15.85546875" customWidth="1"/>
    <col min="18" max="18" width="12.42578125" customWidth="1"/>
    <col min="19" max="19" width="13.28515625" customWidth="1"/>
    <col min="20" max="20" width="12.28515625" customWidth="1"/>
    <col min="21" max="21" width="13.7109375" customWidth="1"/>
    <col min="22" max="22" width="14.85546875" customWidth="1"/>
    <col min="23" max="23" width="17.85546875" customWidth="1"/>
  </cols>
  <sheetData>
    <row r="1" spans="1:23" ht="19.5" thickBot="1">
      <c r="A1" s="47" t="s">
        <v>53</v>
      </c>
      <c r="B1" s="85" t="s">
        <v>37</v>
      </c>
      <c r="C1" s="86" t="s">
        <v>38</v>
      </c>
    </row>
    <row r="2" spans="1:23" ht="19.5" thickBot="1">
      <c r="A2" s="16"/>
      <c r="B2" s="88"/>
      <c r="C2" s="89"/>
      <c r="D2" s="87"/>
      <c r="F2" s="149" t="s">
        <v>94</v>
      </c>
      <c r="G2" s="150"/>
    </row>
    <row r="3" spans="1:23" ht="21">
      <c r="A3" s="20"/>
      <c r="B3" s="103" t="s">
        <v>40</v>
      </c>
      <c r="C3" s="104"/>
      <c r="D3" s="102"/>
      <c r="F3" s="67"/>
      <c r="G3" s="68" t="s">
        <v>96</v>
      </c>
    </row>
    <row r="4" spans="1:23" ht="21.75" thickBot="1">
      <c r="A4" s="16"/>
      <c r="B4" s="101"/>
      <c r="C4" s="102"/>
      <c r="D4" s="102"/>
      <c r="F4" s="69"/>
      <c r="G4" s="70" t="s">
        <v>95</v>
      </c>
    </row>
    <row r="5" spans="1:23" ht="21">
      <c r="A5" s="16">
        <v>1</v>
      </c>
      <c r="B5" s="101" t="s">
        <v>8</v>
      </c>
      <c r="C5" s="105" t="s">
        <v>318</v>
      </c>
      <c r="D5" s="106" t="s">
        <v>92</v>
      </c>
      <c r="E5" s="56"/>
    </row>
    <row r="6" spans="1:23" ht="21">
      <c r="B6" s="101"/>
      <c r="C6" s="102"/>
      <c r="D6" s="102"/>
    </row>
    <row r="7" spans="1:23" ht="21">
      <c r="A7" s="16">
        <v>2</v>
      </c>
      <c r="B7" s="101" t="s">
        <v>36</v>
      </c>
      <c r="C7" s="102"/>
      <c r="D7" s="102"/>
    </row>
    <row r="8" spans="1:23" ht="105">
      <c r="A8" s="36">
        <v>2.1</v>
      </c>
      <c r="B8" s="107"/>
      <c r="C8" s="108" t="str">
        <f t="array" ref="C8">INDEX('Board Ventilation Strate-PY'!C:C,MATCH(1,(1='Board Ventilation Strate-PY'!A:A)*('4. Board Level Worksheet'!$C$5='Board Ventilation Strate-PY'!D:D),0))</f>
        <v xml:space="preserve">Ventilation systems are to be inspected and in good working order prior to the start of the school. Any ventilation issues that arise throughout the school year will be addressed immediately. </v>
      </c>
      <c r="D8" s="106" t="s">
        <v>89</v>
      </c>
    </row>
    <row r="9" spans="1:23" ht="84">
      <c r="A9" s="40">
        <v>2.2000000000000002</v>
      </c>
      <c r="B9" s="107"/>
      <c r="C9" s="108" t="str" cm="1">
        <f t="array" ref="C9">INDEX('Board Ventilation Strate-PY'!C:C,MATCH(1,(2='Board Ventilation Strate-PY'!A:A)*('4. Board Level Worksheet'!$C$5='Board Ventilation Strate-PY'!D:D),0))</f>
        <v>Ventilation system filters have been upgraded and increased frequency of filter changes will be conducted throughout the school year.</v>
      </c>
      <c r="D9" s="106" t="s">
        <v>89</v>
      </c>
    </row>
    <row r="10" spans="1:23" ht="42">
      <c r="A10" s="40">
        <v>2.2999999999999998</v>
      </c>
      <c r="B10" s="107"/>
      <c r="C10" s="108" t="str" cm="1">
        <f t="array" ref="C10">INDEX('Board Ventilation Strate-PY'!C:C,MATCH(1,(3='Board Ventilation Strate-PY'!A:A)*('4. Board Level Worksheet'!$C$5='Board Ventilation Strate-PY'!D:D),0))</f>
        <v>Ventilation systems will operate 2 hours before and after school occupancy.</v>
      </c>
      <c r="D10" s="106" t="s">
        <v>89</v>
      </c>
    </row>
    <row r="11" spans="1:23" ht="84">
      <c r="A11" s="40">
        <v>2.4</v>
      </c>
      <c r="B11" s="107"/>
      <c r="C11" s="108" t="str" cm="1">
        <f t="array" ref="C11">INDEX('Board Ventilation Strate-PY'!C:C,MATCH(1,(4='Board Ventilation Strate-PY'!A:A)*('4. Board Level Worksheet'!$C$5='Board Ventilation Strate-PY'!D:D),0))</f>
        <v>Ventilation systems were calibrated to increase fresh air intake and classrooms are recommended to open windows to maximize ventilation rates.</v>
      </c>
      <c r="D11" s="106" t="s">
        <v>89</v>
      </c>
    </row>
    <row r="12" spans="1:23" ht="21">
      <c r="A12" s="16"/>
      <c r="B12" s="101"/>
      <c r="C12" s="102"/>
      <c r="D12" s="102"/>
    </row>
    <row r="13" spans="1:23" ht="18.75">
      <c r="A13" s="109"/>
      <c r="B13" s="90" t="s">
        <v>41</v>
      </c>
      <c r="C13" s="91"/>
      <c r="D13" s="87"/>
    </row>
    <row r="14" spans="1:23" ht="18.75">
      <c r="A14" s="110"/>
      <c r="B14" s="88"/>
      <c r="C14" s="87"/>
      <c r="D14" s="87"/>
      <c r="R14" s="35"/>
    </row>
    <row r="15" spans="1:23" ht="19.5" thickBot="1">
      <c r="A15" s="111">
        <v>3</v>
      </c>
      <c r="B15" s="94" t="s">
        <v>39</v>
      </c>
      <c r="C15" s="95"/>
      <c r="D15" s="87"/>
      <c r="E15" s="151" t="s">
        <v>51</v>
      </c>
      <c r="F15" s="152"/>
      <c r="G15" s="152"/>
      <c r="H15" s="152"/>
      <c r="I15" s="152"/>
      <c r="J15" s="152"/>
      <c r="K15" s="152"/>
      <c r="L15" s="152"/>
      <c r="M15" s="152"/>
      <c r="N15" s="152"/>
      <c r="O15" s="152"/>
      <c r="P15" s="152"/>
      <c r="Q15" s="152"/>
      <c r="R15" s="152"/>
      <c r="S15" s="152"/>
      <c r="T15" s="152"/>
      <c r="U15" s="152"/>
      <c r="V15" s="152"/>
      <c r="W15" s="152"/>
    </row>
    <row r="16" spans="1:23" ht="18.75">
      <c r="A16" s="112"/>
      <c r="B16" s="93"/>
      <c r="C16" s="87"/>
      <c r="D16" s="87"/>
      <c r="E16" s="143" t="s">
        <v>46</v>
      </c>
      <c r="F16" s="144"/>
      <c r="G16" s="144"/>
      <c r="H16" s="144"/>
      <c r="I16" s="144"/>
      <c r="J16" s="145"/>
      <c r="K16" s="146" t="s">
        <v>47</v>
      </c>
      <c r="L16" s="147"/>
      <c r="M16" s="147"/>
      <c r="N16" s="147"/>
      <c r="O16" s="147"/>
      <c r="P16" s="147"/>
      <c r="Q16" s="148"/>
      <c r="R16" s="146" t="s">
        <v>98</v>
      </c>
      <c r="S16" s="147"/>
      <c r="T16" s="147"/>
      <c r="U16" s="147"/>
      <c r="V16" s="147"/>
      <c r="W16" s="147"/>
    </row>
    <row r="17" spans="1:23" ht="60">
      <c r="A17" s="112"/>
      <c r="B17" s="93"/>
      <c r="C17" s="92" t="s">
        <v>93</v>
      </c>
      <c r="D17" s="87"/>
      <c r="E17" s="37" t="s">
        <v>49</v>
      </c>
      <c r="F17" s="38" t="s">
        <v>49</v>
      </c>
      <c r="G17" s="63" t="s">
        <v>83</v>
      </c>
      <c r="H17" s="63" t="s">
        <v>85</v>
      </c>
      <c r="I17" s="63" t="s">
        <v>84</v>
      </c>
      <c r="J17" s="64" t="s">
        <v>86</v>
      </c>
      <c r="K17" s="41" t="s">
        <v>50</v>
      </c>
      <c r="L17" s="39" t="s">
        <v>48</v>
      </c>
      <c r="M17" s="51" t="s">
        <v>61</v>
      </c>
      <c r="N17" s="63" t="s">
        <v>85</v>
      </c>
      <c r="O17" s="63" t="s">
        <v>84</v>
      </c>
      <c r="P17" s="63" t="s">
        <v>83</v>
      </c>
      <c r="Q17" s="64" t="s">
        <v>86</v>
      </c>
      <c r="R17" s="51" t="s">
        <v>99</v>
      </c>
      <c r="S17" s="51" t="s">
        <v>100</v>
      </c>
      <c r="T17" s="63" t="s">
        <v>85</v>
      </c>
      <c r="U17" s="63" t="s">
        <v>84</v>
      </c>
      <c r="V17" s="63" t="s">
        <v>83</v>
      </c>
      <c r="W17" s="64" t="s">
        <v>86</v>
      </c>
    </row>
    <row r="18" spans="1:23" ht="30" customHeight="1">
      <c r="A18" s="110">
        <v>3.1</v>
      </c>
      <c r="B18" s="88" t="s">
        <v>97</v>
      </c>
      <c r="C18" s="96">
        <f>SUM(E18:Q18)</f>
        <v>32.311025000000001</v>
      </c>
      <c r="D18" s="92"/>
      <c r="E18" s="75">
        <f>INDEX('Funding Tables'!Q:Q,MATCH('4. Board Level Worksheet'!$C$5,'Funding Tables'!$P:$P,0))/1000000</f>
        <v>1.1619999999999999</v>
      </c>
      <c r="F18" s="75">
        <f>INDEX('Funding Tables'!R:R,MATCH('4. Board Level Worksheet'!$C$5,'Funding Tables'!$P:$P,0))/1000000</f>
        <v>1.1619999999999999</v>
      </c>
      <c r="G18" s="127">
        <v>4.66</v>
      </c>
      <c r="H18" s="65">
        <v>0</v>
      </c>
      <c r="I18" s="127">
        <v>3.9</v>
      </c>
      <c r="J18" s="65">
        <v>0</v>
      </c>
      <c r="K18" s="75">
        <f>INDEX('Funding Tables'!S:S,MATCH('4. Board Level Worksheet'!$C$5,'Funding Tables'!$P:$P,0))/1000000</f>
        <v>0.67302499999999998</v>
      </c>
      <c r="L18" s="75">
        <f>INDEX('Funding Tables'!T:T,MATCH('4. Board Level Worksheet'!$C$5,'Funding Tables'!$P:$P,0))/1000000</f>
        <v>0.12</v>
      </c>
      <c r="M18" s="75">
        <f>INDEX('Funding Tables'!V:V,MATCH('4. Board Level Worksheet'!$C$5,'Funding Tables'!$P:$P,0))/1000000</f>
        <v>0.79400000000000004</v>
      </c>
      <c r="N18" s="65">
        <v>0</v>
      </c>
      <c r="O18" s="127">
        <v>7.54</v>
      </c>
      <c r="P18" s="127">
        <v>12.3</v>
      </c>
      <c r="Q18" s="65">
        <v>0</v>
      </c>
      <c r="R18" s="75">
        <f>INDEX('Funding Tables'!W:W,MATCH('4. Board Level Worksheet'!$C$5,'Funding Tables'!$P:$P,0))/1000000</f>
        <v>0.79354800000000003</v>
      </c>
      <c r="S18" s="75">
        <f>INDEX('Funding Tables'!X:X,MATCH('4. Board Level Worksheet'!$C$5,'Funding Tables'!$P:$P,0))/1000000</f>
        <v>0.61114500000000005</v>
      </c>
      <c r="T18" s="72">
        <v>0</v>
      </c>
      <c r="U18" s="128">
        <v>6.75</v>
      </c>
      <c r="V18" s="76">
        <v>0.25</v>
      </c>
      <c r="W18" s="72">
        <v>0</v>
      </c>
    </row>
    <row r="19" spans="1:23" ht="30" customHeight="1">
      <c r="A19" s="110">
        <v>3.2</v>
      </c>
      <c r="B19" s="88" t="s">
        <v>674</v>
      </c>
      <c r="C19" s="96">
        <f>SUM(R18:W18)</f>
        <v>8.404693</v>
      </c>
      <c r="D19" s="92"/>
    </row>
    <row r="20" spans="1:23" ht="18.75">
      <c r="A20" s="112"/>
      <c r="B20" s="93"/>
      <c r="C20" s="87"/>
      <c r="D20" s="87"/>
    </row>
    <row r="21" spans="1:23" ht="18.75">
      <c r="A21" s="110">
        <v>3.3</v>
      </c>
      <c r="B21" s="97" t="s">
        <v>102</v>
      </c>
      <c r="C21" s="98">
        <v>27</v>
      </c>
      <c r="D21" s="92" t="s">
        <v>89</v>
      </c>
    </row>
    <row r="22" spans="1:23" ht="18.75">
      <c r="A22" s="110">
        <v>3.4</v>
      </c>
      <c r="B22" s="97" t="s">
        <v>103</v>
      </c>
      <c r="C22" s="98">
        <v>95</v>
      </c>
      <c r="D22" s="92" t="s">
        <v>89</v>
      </c>
    </row>
    <row r="23" spans="1:23" ht="18.75">
      <c r="A23" s="110">
        <v>3.5</v>
      </c>
      <c r="B23" s="97" t="s">
        <v>91</v>
      </c>
      <c r="C23" s="99">
        <f>IFERROR(C22/ROWS(Table1[Name of School Facility]),"")</f>
        <v>0.98958333333333337</v>
      </c>
      <c r="D23" s="92" t="s">
        <v>90</v>
      </c>
    </row>
    <row r="24" spans="1:23" ht="18.75">
      <c r="A24" s="110">
        <v>3.6</v>
      </c>
      <c r="B24" s="97" t="s">
        <v>101</v>
      </c>
      <c r="C24" s="98">
        <v>8</v>
      </c>
      <c r="D24" s="92" t="s">
        <v>89</v>
      </c>
    </row>
    <row r="25" spans="1:23" ht="18.75">
      <c r="A25" s="110">
        <v>3.7</v>
      </c>
      <c r="B25" s="97" t="s">
        <v>104</v>
      </c>
      <c r="C25" s="98">
        <v>8</v>
      </c>
      <c r="D25" s="92" t="s">
        <v>89</v>
      </c>
    </row>
    <row r="26" spans="1:23" ht="18.75">
      <c r="A26" s="110">
        <v>3.8</v>
      </c>
      <c r="B26" s="97" t="s">
        <v>105</v>
      </c>
      <c r="C26" s="99">
        <f>IFERROR(C25/ROWS(Table1[Name of School Facility]),"")</f>
        <v>8.3333333333333329E-2</v>
      </c>
      <c r="D26" s="92" t="s">
        <v>90</v>
      </c>
    </row>
    <row r="27" spans="1:23" ht="18.75">
      <c r="A27" s="110"/>
      <c r="B27" s="88"/>
      <c r="C27" s="93"/>
      <c r="D27" s="92"/>
    </row>
    <row r="28" spans="1:23" ht="18.75">
      <c r="A28" s="111">
        <v>3.9</v>
      </c>
      <c r="B28" s="94" t="s">
        <v>87</v>
      </c>
      <c r="C28" s="100">
        <v>2453</v>
      </c>
      <c r="D28" s="92" t="s">
        <v>89</v>
      </c>
    </row>
    <row r="29" spans="1:23" ht="18.75">
      <c r="A29" s="112"/>
      <c r="B29" s="93"/>
      <c r="C29" s="87"/>
      <c r="D29" s="87"/>
    </row>
  </sheetData>
  <mergeCells count="5">
    <mergeCell ref="E16:J16"/>
    <mergeCell ref="K16:Q16"/>
    <mergeCell ref="F2:G2"/>
    <mergeCell ref="R16:W16"/>
    <mergeCell ref="E15:W15"/>
  </mergeCells>
  <phoneticPr fontId="19" type="noConversion"/>
  <dataValidations disablePrompts="1"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K101"/>
  <sheetViews>
    <sheetView topLeftCell="A74" zoomScale="110" zoomScaleNormal="110" workbookViewId="0">
      <selection activeCell="D80" sqref="D80"/>
    </sheetView>
  </sheetViews>
  <sheetFormatPr defaultRowHeight="15"/>
  <cols>
    <col min="1" max="1" width="26.140625" customWidth="1"/>
    <col min="2" max="2" width="13" customWidth="1"/>
    <col min="3" max="3" width="41.42578125" style="22" customWidth="1"/>
    <col min="4" max="4" width="29.5703125" style="22" customWidth="1"/>
    <col min="5" max="5" width="39.5703125" style="22" customWidth="1"/>
    <col min="6" max="6" width="32.7109375" style="22" customWidth="1"/>
    <col min="7" max="7" width="48.140625" style="22" customWidth="1"/>
    <col min="8" max="8" width="46.7109375" style="22" customWidth="1"/>
    <col min="9" max="9" width="41.140625" style="22" customWidth="1"/>
    <col min="10" max="10" width="33.140625" style="22" customWidth="1"/>
    <col min="11" max="11" width="10.42578125" style="22" bestFit="1" customWidth="1"/>
    <col min="14" max="14" width="29.42578125" customWidth="1"/>
    <col min="23" max="23" width="32.85546875" customWidth="1"/>
  </cols>
  <sheetData>
    <row r="1" spans="1:11" ht="15.75">
      <c r="A1" s="48" t="s">
        <v>54</v>
      </c>
    </row>
    <row r="2" spans="1:11" s="21" customFormat="1" ht="60">
      <c r="A2" s="66" t="s">
        <v>88</v>
      </c>
      <c r="B2" s="23"/>
      <c r="C2" s="24" t="s">
        <v>80</v>
      </c>
      <c r="D2" s="25" t="s">
        <v>44</v>
      </c>
      <c r="E2" s="25" t="s">
        <v>44</v>
      </c>
      <c r="F2" s="25" t="s">
        <v>44</v>
      </c>
      <c r="G2" s="25" t="s">
        <v>44</v>
      </c>
      <c r="H2" s="77" t="s">
        <v>44</v>
      </c>
      <c r="I2" s="77" t="s">
        <v>44</v>
      </c>
      <c r="J2" s="77" t="s">
        <v>82</v>
      </c>
    </row>
    <row r="3" spans="1:11" ht="19.5" thickBot="1">
      <c r="H3" s="78"/>
      <c r="I3" s="78"/>
      <c r="J3" s="78"/>
      <c r="K3"/>
    </row>
    <row r="4" spans="1:11" ht="19.5" thickBot="1">
      <c r="A4" s="28" t="s">
        <v>42</v>
      </c>
      <c r="B4" s="29"/>
      <c r="C4" s="30"/>
      <c r="D4" s="31" t="s">
        <v>43</v>
      </c>
      <c r="E4" s="32"/>
      <c r="F4" s="32"/>
      <c r="G4" s="32"/>
      <c r="H4" s="79"/>
      <c r="I4" s="79"/>
      <c r="J4" s="79"/>
      <c r="K4"/>
    </row>
    <row r="5" spans="1:11" s="26" customFormat="1" ht="57" thickBot="1">
      <c r="A5" s="82" t="s">
        <v>2</v>
      </c>
      <c r="B5" s="83" t="s">
        <v>3</v>
      </c>
      <c r="C5" s="83" t="s">
        <v>4</v>
      </c>
      <c r="D5" s="84" t="s">
        <v>67</v>
      </c>
      <c r="E5" s="80" t="s">
        <v>63</v>
      </c>
      <c r="F5" s="81" t="s">
        <v>6</v>
      </c>
      <c r="G5" s="81" t="s">
        <v>74</v>
      </c>
      <c r="H5" s="80" t="s">
        <v>75</v>
      </c>
      <c r="I5" s="81" t="s">
        <v>66</v>
      </c>
      <c r="J5" s="81" t="s">
        <v>7</v>
      </c>
      <c r="K5" s="60" t="s">
        <v>71</v>
      </c>
    </row>
    <row r="6" spans="1:11">
      <c r="A6" t="s">
        <v>106</v>
      </c>
      <c r="B6" t="s">
        <v>107</v>
      </c>
      <c r="C6" s="22" t="s">
        <v>81</v>
      </c>
      <c r="D6" s="22" t="s">
        <v>5</v>
      </c>
      <c r="E6" s="22" t="s">
        <v>5</v>
      </c>
      <c r="F6" s="22" t="s">
        <v>45</v>
      </c>
      <c r="G6" s="22" t="s">
        <v>45</v>
      </c>
      <c r="H6" s="22" t="s">
        <v>5</v>
      </c>
      <c r="I6" s="22" t="s">
        <v>45</v>
      </c>
      <c r="J6" s="22">
        <v>26</v>
      </c>
      <c r="K6" s="22">
        <v>21</v>
      </c>
    </row>
    <row r="7" spans="1:11">
      <c r="A7" t="s">
        <v>108</v>
      </c>
      <c r="B7" t="s">
        <v>109</v>
      </c>
      <c r="C7" s="22" t="s">
        <v>68</v>
      </c>
      <c r="D7" s="22" t="s">
        <v>5</v>
      </c>
      <c r="E7" s="22" t="s">
        <v>5</v>
      </c>
      <c r="F7" s="22" t="s">
        <v>5</v>
      </c>
      <c r="G7" s="22" t="s">
        <v>5</v>
      </c>
      <c r="H7" s="22" t="s">
        <v>5</v>
      </c>
      <c r="I7" s="22" t="s">
        <v>45</v>
      </c>
      <c r="J7" s="22">
        <v>35</v>
      </c>
      <c r="K7" s="22">
        <v>21</v>
      </c>
    </row>
    <row r="8" spans="1:11">
      <c r="A8" t="s">
        <v>110</v>
      </c>
      <c r="B8" t="s">
        <v>111</v>
      </c>
      <c r="C8" s="22" t="s">
        <v>68</v>
      </c>
      <c r="D8" s="22" t="s">
        <v>5</v>
      </c>
      <c r="E8" s="22" t="s">
        <v>5</v>
      </c>
      <c r="F8" s="22" t="s">
        <v>5</v>
      </c>
      <c r="G8" s="22" t="s">
        <v>5</v>
      </c>
      <c r="H8" s="22" t="s">
        <v>5</v>
      </c>
      <c r="I8" s="22" t="s">
        <v>45</v>
      </c>
      <c r="J8" s="22">
        <v>29</v>
      </c>
      <c r="K8" s="22">
        <v>21</v>
      </c>
    </row>
    <row r="9" spans="1:11">
      <c r="A9" t="s">
        <v>112</v>
      </c>
      <c r="B9" t="s">
        <v>113</v>
      </c>
      <c r="C9" s="22" t="s">
        <v>81</v>
      </c>
      <c r="D9" s="22" t="s">
        <v>5</v>
      </c>
      <c r="E9" s="22" t="s">
        <v>5</v>
      </c>
      <c r="F9" s="22" t="s">
        <v>45</v>
      </c>
      <c r="G9" s="22" t="s">
        <v>45</v>
      </c>
      <c r="H9" s="22" t="s">
        <v>5</v>
      </c>
      <c r="I9" s="22" t="s">
        <v>45</v>
      </c>
      <c r="J9" s="22">
        <v>77</v>
      </c>
      <c r="K9" s="22">
        <v>21</v>
      </c>
    </row>
    <row r="10" spans="1:11">
      <c r="A10" t="s">
        <v>114</v>
      </c>
      <c r="B10" t="s">
        <v>115</v>
      </c>
      <c r="C10" s="22" t="s">
        <v>68</v>
      </c>
      <c r="D10" s="22" t="s">
        <v>5</v>
      </c>
      <c r="E10" s="22" t="s">
        <v>5</v>
      </c>
      <c r="F10" s="22" t="s">
        <v>5</v>
      </c>
      <c r="G10" s="22" t="s">
        <v>5</v>
      </c>
      <c r="H10" s="22" t="s">
        <v>5</v>
      </c>
      <c r="I10" s="22" t="s">
        <v>45</v>
      </c>
      <c r="J10" s="22">
        <v>37</v>
      </c>
      <c r="K10" s="22">
        <v>21</v>
      </c>
    </row>
    <row r="11" spans="1:11">
      <c r="A11" t="s">
        <v>116</v>
      </c>
      <c r="B11" t="s">
        <v>117</v>
      </c>
      <c r="C11" s="22" t="s">
        <v>68</v>
      </c>
      <c r="D11" s="22" t="s">
        <v>5</v>
      </c>
      <c r="E11" s="22" t="s">
        <v>5</v>
      </c>
      <c r="F11" s="22" t="s">
        <v>5</v>
      </c>
      <c r="G11" s="22" t="s">
        <v>5</v>
      </c>
      <c r="H11" s="22" t="s">
        <v>5</v>
      </c>
      <c r="I11" s="22" t="s">
        <v>45</v>
      </c>
      <c r="J11" s="22">
        <v>14</v>
      </c>
      <c r="K11" s="22">
        <v>21</v>
      </c>
    </row>
    <row r="12" spans="1:11">
      <c r="A12" t="s">
        <v>118</v>
      </c>
      <c r="B12" t="s">
        <v>119</v>
      </c>
      <c r="C12" s="22" t="s">
        <v>68</v>
      </c>
      <c r="D12" s="22" t="s">
        <v>5</v>
      </c>
      <c r="E12" s="22" t="s">
        <v>5</v>
      </c>
      <c r="F12" s="22" t="s">
        <v>5</v>
      </c>
      <c r="G12" s="22" t="s">
        <v>5</v>
      </c>
      <c r="H12" s="22" t="s">
        <v>5</v>
      </c>
      <c r="I12" s="22" t="s">
        <v>45</v>
      </c>
      <c r="J12" s="22">
        <v>50</v>
      </c>
      <c r="K12" s="22">
        <v>21</v>
      </c>
    </row>
    <row r="13" spans="1:11">
      <c r="A13" t="s">
        <v>120</v>
      </c>
      <c r="B13" t="s">
        <v>121</v>
      </c>
      <c r="C13" s="22" t="s">
        <v>68</v>
      </c>
      <c r="D13" s="22" t="s">
        <v>5</v>
      </c>
      <c r="E13" s="22" t="s">
        <v>5</v>
      </c>
      <c r="F13" s="22" t="s">
        <v>5</v>
      </c>
      <c r="G13" s="22" t="s">
        <v>5</v>
      </c>
      <c r="H13" s="22" t="s">
        <v>5</v>
      </c>
      <c r="I13" s="22" t="s">
        <v>45</v>
      </c>
      <c r="J13" s="22">
        <v>21</v>
      </c>
      <c r="K13" s="22">
        <v>21</v>
      </c>
    </row>
    <row r="14" spans="1:11">
      <c r="A14" t="s">
        <v>122</v>
      </c>
      <c r="B14" t="s">
        <v>123</v>
      </c>
      <c r="C14" s="22" t="s">
        <v>68</v>
      </c>
      <c r="D14" s="22" t="s">
        <v>5</v>
      </c>
      <c r="E14" s="22" t="s">
        <v>5</v>
      </c>
      <c r="F14" s="22" t="s">
        <v>5</v>
      </c>
      <c r="G14" s="22" t="s">
        <v>5</v>
      </c>
      <c r="H14" s="22" t="s">
        <v>5</v>
      </c>
      <c r="I14" s="22" t="s">
        <v>45</v>
      </c>
      <c r="J14" s="22">
        <v>9</v>
      </c>
      <c r="K14" s="22">
        <v>21</v>
      </c>
    </row>
    <row r="15" spans="1:11">
      <c r="A15" t="s">
        <v>124</v>
      </c>
      <c r="B15" t="s">
        <v>125</v>
      </c>
      <c r="C15" s="22" t="s">
        <v>68</v>
      </c>
      <c r="D15" s="22" t="s">
        <v>5</v>
      </c>
      <c r="E15" s="22" t="s">
        <v>5</v>
      </c>
      <c r="F15" s="22" t="s">
        <v>5</v>
      </c>
      <c r="G15" s="22" t="s">
        <v>5</v>
      </c>
      <c r="H15" s="22" t="s">
        <v>5</v>
      </c>
      <c r="I15" s="22" t="s">
        <v>45</v>
      </c>
      <c r="J15" s="22">
        <v>29</v>
      </c>
      <c r="K15" s="22">
        <v>21</v>
      </c>
    </row>
    <row r="16" spans="1:11">
      <c r="A16" t="s">
        <v>126</v>
      </c>
      <c r="B16" t="s">
        <v>127</v>
      </c>
      <c r="C16" s="22" t="s">
        <v>68</v>
      </c>
      <c r="D16" s="22" t="s">
        <v>5</v>
      </c>
      <c r="E16" s="22" t="s">
        <v>5</v>
      </c>
      <c r="F16" s="22" t="s">
        <v>5</v>
      </c>
      <c r="G16" s="22" t="s">
        <v>5</v>
      </c>
      <c r="H16" s="22" t="s">
        <v>5</v>
      </c>
      <c r="I16" s="22" t="s">
        <v>45</v>
      </c>
      <c r="J16" s="22">
        <v>20</v>
      </c>
      <c r="K16" s="22">
        <v>21</v>
      </c>
    </row>
    <row r="17" spans="1:11">
      <c r="A17" t="s">
        <v>128</v>
      </c>
      <c r="B17" t="s">
        <v>129</v>
      </c>
      <c r="C17" s="22" t="s">
        <v>68</v>
      </c>
      <c r="D17" s="22" t="s">
        <v>5</v>
      </c>
      <c r="E17" s="22" t="s">
        <v>5</v>
      </c>
      <c r="F17" s="22" t="s">
        <v>5</v>
      </c>
      <c r="G17" s="22" t="s">
        <v>5</v>
      </c>
      <c r="H17" s="22" t="s">
        <v>5</v>
      </c>
      <c r="I17" s="22" t="s">
        <v>45</v>
      </c>
      <c r="J17" s="22">
        <v>44</v>
      </c>
      <c r="K17" s="22">
        <v>21</v>
      </c>
    </row>
    <row r="18" spans="1:11">
      <c r="A18" t="s">
        <v>130</v>
      </c>
      <c r="B18" t="s">
        <v>131</v>
      </c>
      <c r="C18" s="22" t="s">
        <v>68</v>
      </c>
      <c r="D18" s="22" t="s">
        <v>5</v>
      </c>
      <c r="E18" s="22" t="s">
        <v>5</v>
      </c>
      <c r="F18" s="22" t="s">
        <v>5</v>
      </c>
      <c r="G18" s="22" t="s">
        <v>5</v>
      </c>
      <c r="H18" s="22" t="s">
        <v>5</v>
      </c>
      <c r="I18" s="22" t="s">
        <v>45</v>
      </c>
      <c r="J18" s="22">
        <v>10</v>
      </c>
      <c r="K18" s="22">
        <v>21</v>
      </c>
    </row>
    <row r="19" spans="1:11">
      <c r="A19" t="s">
        <v>132</v>
      </c>
      <c r="B19" t="s">
        <v>133</v>
      </c>
      <c r="C19" s="22" t="s">
        <v>68</v>
      </c>
      <c r="D19" s="22" t="s">
        <v>5</v>
      </c>
      <c r="E19" s="22" t="s">
        <v>5</v>
      </c>
      <c r="F19" s="22" t="s">
        <v>5</v>
      </c>
      <c r="G19" s="22" t="s">
        <v>5</v>
      </c>
      <c r="H19" s="22" t="s">
        <v>5</v>
      </c>
      <c r="I19" s="22" t="s">
        <v>45</v>
      </c>
      <c r="J19" s="22">
        <v>19</v>
      </c>
      <c r="K19" s="22">
        <v>21</v>
      </c>
    </row>
    <row r="20" spans="1:11">
      <c r="A20" t="s">
        <v>134</v>
      </c>
      <c r="B20" t="s">
        <v>135</v>
      </c>
      <c r="C20" s="22" t="s">
        <v>68</v>
      </c>
      <c r="D20" s="22" t="s">
        <v>5</v>
      </c>
      <c r="E20" s="22" t="s">
        <v>5</v>
      </c>
      <c r="F20" s="22" t="s">
        <v>5</v>
      </c>
      <c r="G20" s="22" t="s">
        <v>5</v>
      </c>
      <c r="H20" s="22" t="s">
        <v>5</v>
      </c>
      <c r="I20" s="22" t="s">
        <v>45</v>
      </c>
      <c r="J20" s="22">
        <v>4</v>
      </c>
      <c r="K20" s="22">
        <v>21</v>
      </c>
    </row>
    <row r="21" spans="1:11">
      <c r="A21" t="s">
        <v>136</v>
      </c>
      <c r="B21" t="s">
        <v>137</v>
      </c>
      <c r="C21" s="22" t="s">
        <v>68</v>
      </c>
      <c r="D21" s="22" t="s">
        <v>5</v>
      </c>
      <c r="E21" s="22" t="s">
        <v>5</v>
      </c>
      <c r="F21" s="22" t="s">
        <v>5</v>
      </c>
      <c r="G21" s="22" t="s">
        <v>5</v>
      </c>
      <c r="H21" s="22" t="s">
        <v>5</v>
      </c>
      <c r="I21" s="22" t="s">
        <v>45</v>
      </c>
      <c r="J21" s="22">
        <v>13</v>
      </c>
      <c r="K21" s="22">
        <v>21</v>
      </c>
    </row>
    <row r="22" spans="1:11">
      <c r="A22" t="s">
        <v>138</v>
      </c>
      <c r="B22" t="s">
        <v>139</v>
      </c>
      <c r="C22" s="22" t="s">
        <v>68</v>
      </c>
      <c r="D22" s="22" t="s">
        <v>5</v>
      </c>
      <c r="E22" s="22" t="s">
        <v>5</v>
      </c>
      <c r="F22" s="22" t="s">
        <v>5</v>
      </c>
      <c r="G22" s="22" t="s">
        <v>5</v>
      </c>
      <c r="H22" s="22" t="s">
        <v>5</v>
      </c>
      <c r="I22" s="22" t="s">
        <v>45</v>
      </c>
      <c r="J22" s="22">
        <v>11</v>
      </c>
      <c r="K22" s="22">
        <v>21</v>
      </c>
    </row>
    <row r="23" spans="1:11">
      <c r="A23" t="s">
        <v>140</v>
      </c>
      <c r="B23" t="s">
        <v>141</v>
      </c>
      <c r="C23" s="22" t="s">
        <v>68</v>
      </c>
      <c r="D23" s="22" t="s">
        <v>5</v>
      </c>
      <c r="E23" s="22" t="s">
        <v>5</v>
      </c>
      <c r="F23" s="22" t="s">
        <v>5</v>
      </c>
      <c r="G23" s="22" t="s">
        <v>5</v>
      </c>
      <c r="H23" s="22" t="s">
        <v>5</v>
      </c>
      <c r="I23" s="22" t="s">
        <v>45</v>
      </c>
      <c r="J23" s="22">
        <v>1</v>
      </c>
      <c r="K23" s="22">
        <v>21</v>
      </c>
    </row>
    <row r="24" spans="1:11">
      <c r="A24" t="s">
        <v>142</v>
      </c>
      <c r="B24" t="s">
        <v>143</v>
      </c>
      <c r="C24" s="22" t="s">
        <v>68</v>
      </c>
      <c r="D24" s="22" t="s">
        <v>5</v>
      </c>
      <c r="E24" s="22" t="s">
        <v>5</v>
      </c>
      <c r="F24" s="22" t="s">
        <v>5</v>
      </c>
      <c r="G24" s="22" t="s">
        <v>5</v>
      </c>
      <c r="H24" s="22" t="s">
        <v>5</v>
      </c>
      <c r="I24" s="22" t="s">
        <v>45</v>
      </c>
      <c r="J24" s="22">
        <v>43</v>
      </c>
      <c r="K24" s="22">
        <v>21</v>
      </c>
    </row>
    <row r="25" spans="1:11">
      <c r="A25" t="s">
        <v>144</v>
      </c>
      <c r="B25" t="s">
        <v>145</v>
      </c>
      <c r="C25" s="22" t="s">
        <v>68</v>
      </c>
      <c r="D25" s="22" t="s">
        <v>5</v>
      </c>
      <c r="E25" s="22" t="s">
        <v>5</v>
      </c>
      <c r="F25" s="22" t="s">
        <v>5</v>
      </c>
      <c r="G25" s="22" t="s">
        <v>5</v>
      </c>
      <c r="H25" s="22" t="s">
        <v>5</v>
      </c>
      <c r="I25" s="22" t="s">
        <v>45</v>
      </c>
      <c r="J25" s="22">
        <v>19</v>
      </c>
      <c r="K25" s="22">
        <v>21</v>
      </c>
    </row>
    <row r="26" spans="1:11">
      <c r="A26" t="s">
        <v>146</v>
      </c>
      <c r="B26" t="s">
        <v>147</v>
      </c>
      <c r="C26" s="22" t="s">
        <v>68</v>
      </c>
      <c r="D26" s="22" t="s">
        <v>5</v>
      </c>
      <c r="E26" s="22" t="s">
        <v>5</v>
      </c>
      <c r="F26" s="22" t="s">
        <v>5</v>
      </c>
      <c r="G26" s="22" t="s">
        <v>5</v>
      </c>
      <c r="H26" s="22" t="s">
        <v>5</v>
      </c>
      <c r="I26" s="22" t="s">
        <v>45</v>
      </c>
      <c r="J26" s="22">
        <v>21</v>
      </c>
      <c r="K26" s="22">
        <v>21</v>
      </c>
    </row>
    <row r="27" spans="1:11">
      <c r="A27" t="s">
        <v>148</v>
      </c>
      <c r="B27" t="s">
        <v>149</v>
      </c>
      <c r="C27" s="22" t="s">
        <v>68</v>
      </c>
      <c r="D27" s="22" t="s">
        <v>5</v>
      </c>
      <c r="E27" s="22" t="s">
        <v>5</v>
      </c>
      <c r="F27" s="22" t="s">
        <v>5</v>
      </c>
      <c r="G27" s="22" t="s">
        <v>5</v>
      </c>
      <c r="H27" s="22" t="s">
        <v>5</v>
      </c>
      <c r="I27" s="22" t="s">
        <v>45</v>
      </c>
      <c r="J27" s="22">
        <v>34</v>
      </c>
      <c r="K27" s="22">
        <v>21</v>
      </c>
    </row>
    <row r="28" spans="1:11">
      <c r="A28" t="s">
        <v>150</v>
      </c>
      <c r="B28" t="s">
        <v>151</v>
      </c>
      <c r="C28" s="22" t="s">
        <v>68</v>
      </c>
      <c r="D28" s="22" t="s">
        <v>5</v>
      </c>
      <c r="E28" s="22" t="s">
        <v>5</v>
      </c>
      <c r="F28" s="22" t="s">
        <v>5</v>
      </c>
      <c r="G28" s="22" t="s">
        <v>5</v>
      </c>
      <c r="H28" s="22" t="s">
        <v>5</v>
      </c>
      <c r="I28" s="22" t="s">
        <v>45</v>
      </c>
      <c r="J28" s="22">
        <v>32</v>
      </c>
      <c r="K28" s="22">
        <v>21</v>
      </c>
    </row>
    <row r="29" spans="1:11">
      <c r="A29" t="s">
        <v>152</v>
      </c>
      <c r="B29" t="s">
        <v>153</v>
      </c>
      <c r="C29" s="22" t="s">
        <v>68</v>
      </c>
      <c r="D29" s="22" t="s">
        <v>5</v>
      </c>
      <c r="E29" s="22" t="s">
        <v>5</v>
      </c>
      <c r="F29" s="22" t="s">
        <v>5</v>
      </c>
      <c r="G29" s="22" t="s">
        <v>5</v>
      </c>
      <c r="H29" s="22" t="s">
        <v>5</v>
      </c>
      <c r="I29" s="22" t="s">
        <v>45</v>
      </c>
      <c r="J29" s="22">
        <v>8</v>
      </c>
      <c r="K29" s="22">
        <v>21</v>
      </c>
    </row>
    <row r="30" spans="1:11">
      <c r="A30" t="s">
        <v>154</v>
      </c>
      <c r="B30" t="s">
        <v>155</v>
      </c>
      <c r="C30" s="22" t="s">
        <v>68</v>
      </c>
      <c r="D30" s="22" t="s">
        <v>5</v>
      </c>
      <c r="E30" s="22" t="s">
        <v>5</v>
      </c>
      <c r="F30" s="22" t="s">
        <v>5</v>
      </c>
      <c r="G30" s="22" t="s">
        <v>5</v>
      </c>
      <c r="H30" s="22" t="s">
        <v>5</v>
      </c>
      <c r="I30" s="22" t="s">
        <v>45</v>
      </c>
      <c r="J30" s="22">
        <v>18</v>
      </c>
      <c r="K30" s="22">
        <v>21</v>
      </c>
    </row>
    <row r="31" spans="1:11">
      <c r="A31" t="s">
        <v>156</v>
      </c>
      <c r="B31" t="s">
        <v>157</v>
      </c>
      <c r="C31" s="22" t="s">
        <v>81</v>
      </c>
      <c r="D31" s="22" t="s">
        <v>5</v>
      </c>
      <c r="E31" s="22" t="s">
        <v>5</v>
      </c>
      <c r="F31" s="22" t="s">
        <v>45</v>
      </c>
      <c r="G31" s="22" t="s">
        <v>45</v>
      </c>
      <c r="H31" s="22" t="s">
        <v>5</v>
      </c>
      <c r="I31" s="22" t="s">
        <v>45</v>
      </c>
      <c r="J31" s="22">
        <v>27</v>
      </c>
      <c r="K31" s="22">
        <v>21</v>
      </c>
    </row>
    <row r="32" spans="1:11">
      <c r="A32" t="s">
        <v>158</v>
      </c>
      <c r="B32" t="s">
        <v>159</v>
      </c>
      <c r="C32" s="22" t="s">
        <v>68</v>
      </c>
      <c r="D32" s="22" t="s">
        <v>5</v>
      </c>
      <c r="E32" s="22" t="s">
        <v>5</v>
      </c>
      <c r="F32" s="22" t="s">
        <v>5</v>
      </c>
      <c r="G32" s="22" t="s">
        <v>5</v>
      </c>
      <c r="H32" s="22" t="s">
        <v>5</v>
      </c>
      <c r="I32" s="22" t="s">
        <v>45</v>
      </c>
      <c r="J32" s="22">
        <v>4</v>
      </c>
      <c r="K32" s="22">
        <v>21</v>
      </c>
    </row>
    <row r="33" spans="1:11">
      <c r="A33" t="s">
        <v>160</v>
      </c>
      <c r="B33" t="s">
        <v>161</v>
      </c>
      <c r="C33" s="22" t="s">
        <v>68</v>
      </c>
      <c r="D33" s="22" t="s">
        <v>5</v>
      </c>
      <c r="E33" s="22" t="s">
        <v>5</v>
      </c>
      <c r="F33" s="22" t="s">
        <v>45</v>
      </c>
      <c r="G33" s="22" t="s">
        <v>45</v>
      </c>
      <c r="H33" s="22" t="s">
        <v>5</v>
      </c>
      <c r="I33" s="22" t="s">
        <v>45</v>
      </c>
      <c r="J33" s="22">
        <v>25</v>
      </c>
      <c r="K33" s="22">
        <v>21</v>
      </c>
    </row>
    <row r="34" spans="1:11">
      <c r="A34" t="s">
        <v>162</v>
      </c>
      <c r="B34" t="s">
        <v>163</v>
      </c>
      <c r="C34" s="22" t="s">
        <v>68</v>
      </c>
      <c r="D34" s="22" t="s">
        <v>5</v>
      </c>
      <c r="E34" s="22" t="s">
        <v>5</v>
      </c>
      <c r="F34" s="22" t="s">
        <v>5</v>
      </c>
      <c r="G34" s="22" t="s">
        <v>5</v>
      </c>
      <c r="H34" s="22" t="s">
        <v>5</v>
      </c>
      <c r="I34" s="22" t="s">
        <v>45</v>
      </c>
      <c r="J34" s="22">
        <v>35</v>
      </c>
      <c r="K34" s="22">
        <v>21</v>
      </c>
    </row>
    <row r="35" spans="1:11">
      <c r="A35" t="s">
        <v>164</v>
      </c>
      <c r="B35" t="s">
        <v>165</v>
      </c>
      <c r="C35" s="22" t="s">
        <v>81</v>
      </c>
      <c r="D35" s="22" t="s">
        <v>5</v>
      </c>
      <c r="E35" s="22" t="s">
        <v>5</v>
      </c>
      <c r="F35" s="22" t="s">
        <v>45</v>
      </c>
      <c r="G35" s="22" t="s">
        <v>45</v>
      </c>
      <c r="H35" s="22" t="s">
        <v>5</v>
      </c>
      <c r="I35" s="22" t="s">
        <v>45</v>
      </c>
      <c r="J35" s="22">
        <v>36</v>
      </c>
      <c r="K35" s="22">
        <v>21</v>
      </c>
    </row>
    <row r="36" spans="1:11">
      <c r="A36" t="s">
        <v>166</v>
      </c>
      <c r="B36" t="s">
        <v>167</v>
      </c>
      <c r="C36" s="22" t="s">
        <v>68</v>
      </c>
      <c r="D36" s="22" t="s">
        <v>5</v>
      </c>
      <c r="E36" s="22" t="s">
        <v>5</v>
      </c>
      <c r="F36" s="22" t="s">
        <v>5</v>
      </c>
      <c r="G36" s="22" t="s">
        <v>5</v>
      </c>
      <c r="H36" s="22" t="s">
        <v>5</v>
      </c>
      <c r="I36" s="22" t="s">
        <v>45</v>
      </c>
      <c r="J36" s="22">
        <v>7</v>
      </c>
      <c r="K36" s="22">
        <v>21</v>
      </c>
    </row>
    <row r="37" spans="1:11">
      <c r="A37" t="s">
        <v>168</v>
      </c>
      <c r="B37" t="s">
        <v>169</v>
      </c>
      <c r="C37" s="22" t="s">
        <v>68</v>
      </c>
      <c r="D37" s="22" t="s">
        <v>5</v>
      </c>
      <c r="E37" s="22" t="s">
        <v>5</v>
      </c>
      <c r="F37" s="22" t="s">
        <v>5</v>
      </c>
      <c r="G37" s="22" t="s">
        <v>5</v>
      </c>
      <c r="H37" s="22" t="s">
        <v>5</v>
      </c>
      <c r="I37" s="22" t="s">
        <v>45</v>
      </c>
      <c r="J37" s="22">
        <v>5</v>
      </c>
      <c r="K37" s="22">
        <v>21</v>
      </c>
    </row>
    <row r="38" spans="1:11">
      <c r="A38" t="s">
        <v>170</v>
      </c>
      <c r="B38" t="s">
        <v>171</v>
      </c>
      <c r="C38" s="22" t="s">
        <v>68</v>
      </c>
      <c r="D38" s="22" t="s">
        <v>5</v>
      </c>
      <c r="E38" s="22" t="s">
        <v>5</v>
      </c>
      <c r="F38" s="22" t="s">
        <v>5</v>
      </c>
      <c r="G38" s="22" t="s">
        <v>5</v>
      </c>
      <c r="H38" s="22" t="s">
        <v>5</v>
      </c>
      <c r="I38" s="22" t="s">
        <v>45</v>
      </c>
      <c r="J38" s="22">
        <v>3</v>
      </c>
      <c r="K38" s="22">
        <v>21</v>
      </c>
    </row>
    <row r="39" spans="1:11">
      <c r="A39" t="s">
        <v>172</v>
      </c>
      <c r="B39" t="s">
        <v>173</v>
      </c>
      <c r="C39" s="22" t="s">
        <v>68</v>
      </c>
      <c r="D39" s="22" t="s">
        <v>5</v>
      </c>
      <c r="E39" s="22" t="s">
        <v>5</v>
      </c>
      <c r="F39" s="22" t="s">
        <v>5</v>
      </c>
      <c r="G39" s="22" t="s">
        <v>5</v>
      </c>
      <c r="H39" s="22" t="s">
        <v>5</v>
      </c>
      <c r="I39" s="22" t="s">
        <v>45</v>
      </c>
      <c r="J39" s="22">
        <v>4</v>
      </c>
      <c r="K39" s="22">
        <v>21</v>
      </c>
    </row>
    <row r="40" spans="1:11">
      <c r="A40" t="s">
        <v>174</v>
      </c>
      <c r="B40" t="s">
        <v>175</v>
      </c>
      <c r="C40" s="22" t="s">
        <v>68</v>
      </c>
      <c r="D40" s="22" t="s">
        <v>5</v>
      </c>
      <c r="E40" s="22" t="s">
        <v>5</v>
      </c>
      <c r="F40" s="22" t="s">
        <v>5</v>
      </c>
      <c r="G40" s="22" t="s">
        <v>5</v>
      </c>
      <c r="H40" s="22" t="s">
        <v>5</v>
      </c>
      <c r="I40" s="22" t="s">
        <v>45</v>
      </c>
      <c r="J40" s="22">
        <v>34</v>
      </c>
      <c r="K40" s="22">
        <v>21</v>
      </c>
    </row>
    <row r="41" spans="1:11">
      <c r="A41" t="s">
        <v>176</v>
      </c>
      <c r="B41" t="s">
        <v>177</v>
      </c>
      <c r="C41" s="22" t="s">
        <v>68</v>
      </c>
      <c r="D41" s="22" t="s">
        <v>5</v>
      </c>
      <c r="E41" s="22" t="s">
        <v>5</v>
      </c>
      <c r="F41" s="22" t="s">
        <v>5</v>
      </c>
      <c r="G41" s="22" t="s">
        <v>5</v>
      </c>
      <c r="H41" s="22" t="s">
        <v>5</v>
      </c>
      <c r="I41" s="22" t="s">
        <v>45</v>
      </c>
      <c r="J41" s="22">
        <v>10</v>
      </c>
      <c r="K41" s="22">
        <v>21</v>
      </c>
    </row>
    <row r="42" spans="1:11">
      <c r="A42" t="s">
        <v>178</v>
      </c>
      <c r="B42" t="s">
        <v>179</v>
      </c>
      <c r="C42" s="22" t="s">
        <v>68</v>
      </c>
      <c r="D42" s="22" t="s">
        <v>5</v>
      </c>
      <c r="E42" s="22" t="s">
        <v>5</v>
      </c>
      <c r="F42" s="22" t="s">
        <v>5</v>
      </c>
      <c r="G42" s="22" t="s">
        <v>5</v>
      </c>
      <c r="H42" s="22" t="s">
        <v>5</v>
      </c>
      <c r="I42" s="22" t="s">
        <v>45</v>
      </c>
      <c r="J42" s="22">
        <v>5</v>
      </c>
      <c r="K42" s="22">
        <v>21</v>
      </c>
    </row>
    <row r="43" spans="1:11">
      <c r="A43" t="s">
        <v>180</v>
      </c>
      <c r="B43" t="s">
        <v>181</v>
      </c>
      <c r="C43" s="22" t="s">
        <v>68</v>
      </c>
      <c r="D43" s="22" t="s">
        <v>5</v>
      </c>
      <c r="E43" s="22" t="s">
        <v>5</v>
      </c>
      <c r="F43" s="22" t="s">
        <v>5</v>
      </c>
      <c r="G43" s="22" t="s">
        <v>5</v>
      </c>
      <c r="H43" s="22" t="s">
        <v>5</v>
      </c>
      <c r="I43" s="22" t="s">
        <v>45</v>
      </c>
      <c r="J43" s="22">
        <v>27</v>
      </c>
      <c r="K43" s="22">
        <v>21</v>
      </c>
    </row>
    <row r="44" spans="1:11">
      <c r="A44" t="s">
        <v>182</v>
      </c>
      <c r="B44" t="s">
        <v>183</v>
      </c>
      <c r="C44" s="22" t="s">
        <v>68</v>
      </c>
      <c r="D44" s="22" t="s">
        <v>5</v>
      </c>
      <c r="E44" s="22" t="s">
        <v>5</v>
      </c>
      <c r="F44" s="22" t="s">
        <v>5</v>
      </c>
      <c r="G44" s="22" t="s">
        <v>5</v>
      </c>
      <c r="H44" s="22" t="s">
        <v>5</v>
      </c>
      <c r="I44" s="22" t="s">
        <v>45</v>
      </c>
      <c r="J44" s="22">
        <v>1</v>
      </c>
      <c r="K44" s="22">
        <v>21</v>
      </c>
    </row>
    <row r="45" spans="1:11">
      <c r="A45" t="s">
        <v>184</v>
      </c>
      <c r="B45" t="s">
        <v>185</v>
      </c>
      <c r="C45" s="22" t="s">
        <v>68</v>
      </c>
      <c r="D45" s="22" t="s">
        <v>5</v>
      </c>
      <c r="E45" s="22" t="s">
        <v>5</v>
      </c>
      <c r="F45" s="22" t="s">
        <v>5</v>
      </c>
      <c r="G45" s="22" t="s">
        <v>5</v>
      </c>
      <c r="H45" s="22" t="s">
        <v>5</v>
      </c>
      <c r="I45" s="22" t="s">
        <v>45</v>
      </c>
      <c r="J45" s="22">
        <v>45</v>
      </c>
      <c r="K45" s="22">
        <v>21</v>
      </c>
    </row>
    <row r="46" spans="1:11">
      <c r="A46" t="s">
        <v>186</v>
      </c>
      <c r="B46" t="s">
        <v>187</v>
      </c>
      <c r="C46" s="22" t="s">
        <v>81</v>
      </c>
      <c r="D46" s="22" t="s">
        <v>5</v>
      </c>
      <c r="E46" s="22" t="s">
        <v>5</v>
      </c>
      <c r="F46" s="22" t="s">
        <v>45</v>
      </c>
      <c r="G46" s="22" t="s">
        <v>45</v>
      </c>
      <c r="H46" s="22" t="s">
        <v>5</v>
      </c>
      <c r="I46" s="22" t="s">
        <v>45</v>
      </c>
      <c r="J46" s="22">
        <v>19</v>
      </c>
      <c r="K46" s="22">
        <v>21</v>
      </c>
    </row>
    <row r="47" spans="1:11">
      <c r="A47" t="s">
        <v>188</v>
      </c>
      <c r="B47" t="s">
        <v>189</v>
      </c>
      <c r="C47" s="22" t="s">
        <v>68</v>
      </c>
      <c r="D47" s="22" t="s">
        <v>5</v>
      </c>
      <c r="E47" s="22" t="s">
        <v>5</v>
      </c>
      <c r="F47" s="22" t="s">
        <v>45</v>
      </c>
      <c r="G47" s="22" t="s">
        <v>45</v>
      </c>
      <c r="H47" s="22" t="s">
        <v>5</v>
      </c>
      <c r="I47" s="22" t="s">
        <v>45</v>
      </c>
      <c r="J47" s="22">
        <v>33</v>
      </c>
      <c r="K47" s="22">
        <v>21</v>
      </c>
    </row>
    <row r="48" spans="1:11">
      <c r="A48" t="s">
        <v>190</v>
      </c>
      <c r="B48" t="s">
        <v>191</v>
      </c>
      <c r="C48" s="22" t="s">
        <v>68</v>
      </c>
      <c r="D48" s="22" t="s">
        <v>5</v>
      </c>
      <c r="E48" s="22" t="s">
        <v>5</v>
      </c>
      <c r="F48" s="22" t="s">
        <v>5</v>
      </c>
      <c r="G48" s="22" t="s">
        <v>5</v>
      </c>
      <c r="H48" s="22" t="s">
        <v>5</v>
      </c>
      <c r="I48" s="22" t="s">
        <v>45</v>
      </c>
      <c r="J48" s="22">
        <v>18</v>
      </c>
      <c r="K48" s="22">
        <v>21</v>
      </c>
    </row>
    <row r="49" spans="1:11">
      <c r="A49" t="s">
        <v>192</v>
      </c>
      <c r="B49" t="s">
        <v>193</v>
      </c>
      <c r="C49" s="22" t="s">
        <v>68</v>
      </c>
      <c r="D49" s="22" t="s">
        <v>5</v>
      </c>
      <c r="E49" s="22" t="s">
        <v>5</v>
      </c>
      <c r="F49" s="22" t="s">
        <v>5</v>
      </c>
      <c r="G49" s="22" t="s">
        <v>5</v>
      </c>
      <c r="H49" s="22" t="s">
        <v>5</v>
      </c>
      <c r="I49" s="22" t="s">
        <v>45</v>
      </c>
      <c r="J49" s="22">
        <v>19</v>
      </c>
      <c r="K49" s="22">
        <v>21</v>
      </c>
    </row>
    <row r="50" spans="1:11">
      <c r="A50" t="s">
        <v>194</v>
      </c>
      <c r="B50" t="s">
        <v>195</v>
      </c>
      <c r="C50" s="22" t="s">
        <v>68</v>
      </c>
      <c r="D50" s="22" t="s">
        <v>5</v>
      </c>
      <c r="E50" s="22" t="s">
        <v>5</v>
      </c>
      <c r="F50" s="22" t="s">
        <v>5</v>
      </c>
      <c r="G50" s="22" t="s">
        <v>5</v>
      </c>
      <c r="H50" s="22" t="s">
        <v>5</v>
      </c>
      <c r="I50" s="22" t="s">
        <v>45</v>
      </c>
      <c r="J50" s="22">
        <v>16</v>
      </c>
      <c r="K50" s="22">
        <v>21</v>
      </c>
    </row>
    <row r="51" spans="1:11">
      <c r="A51" t="s">
        <v>196</v>
      </c>
      <c r="B51" t="s">
        <v>197</v>
      </c>
      <c r="C51" s="22" t="s">
        <v>68</v>
      </c>
      <c r="D51" s="22" t="s">
        <v>5</v>
      </c>
      <c r="E51" s="22" t="s">
        <v>5</v>
      </c>
      <c r="F51" s="22" t="s">
        <v>5</v>
      </c>
      <c r="G51" s="22" t="s">
        <v>5</v>
      </c>
      <c r="H51" s="22" t="s">
        <v>5</v>
      </c>
      <c r="I51" s="22" t="s">
        <v>45</v>
      </c>
      <c r="J51" s="22">
        <v>42</v>
      </c>
      <c r="K51" s="22">
        <v>21</v>
      </c>
    </row>
    <row r="52" spans="1:11">
      <c r="A52" t="s">
        <v>198</v>
      </c>
      <c r="B52" t="s">
        <v>199</v>
      </c>
      <c r="C52" s="22" t="s">
        <v>68</v>
      </c>
      <c r="D52" s="22" t="s">
        <v>5</v>
      </c>
      <c r="E52" s="22" t="s">
        <v>5</v>
      </c>
      <c r="F52" s="22" t="s">
        <v>5</v>
      </c>
      <c r="G52" s="22" t="s">
        <v>5</v>
      </c>
      <c r="H52" s="22" t="s">
        <v>5</v>
      </c>
      <c r="I52" s="22" t="s">
        <v>45</v>
      </c>
      <c r="J52" s="22">
        <v>4</v>
      </c>
      <c r="K52" s="22">
        <v>21</v>
      </c>
    </row>
    <row r="53" spans="1:11">
      <c r="A53" t="s">
        <v>200</v>
      </c>
      <c r="B53" t="s">
        <v>201</v>
      </c>
      <c r="C53" s="22" t="s">
        <v>68</v>
      </c>
      <c r="D53" s="22" t="s">
        <v>5</v>
      </c>
      <c r="E53" s="22" t="s">
        <v>5</v>
      </c>
      <c r="F53" s="22" t="s">
        <v>5</v>
      </c>
      <c r="G53" s="22" t="s">
        <v>5</v>
      </c>
      <c r="H53" s="22" t="s">
        <v>5</v>
      </c>
      <c r="I53" s="22" t="s">
        <v>45</v>
      </c>
      <c r="J53" s="22">
        <v>25</v>
      </c>
      <c r="K53" s="22">
        <v>21</v>
      </c>
    </row>
    <row r="54" spans="1:11">
      <c r="A54" t="s">
        <v>202</v>
      </c>
      <c r="B54" t="s">
        <v>203</v>
      </c>
      <c r="C54" s="22" t="s">
        <v>81</v>
      </c>
      <c r="D54" s="22" t="s">
        <v>5</v>
      </c>
      <c r="E54" s="22" t="s">
        <v>5</v>
      </c>
      <c r="F54" s="22" t="s">
        <v>45</v>
      </c>
      <c r="G54" s="22" t="s">
        <v>45</v>
      </c>
      <c r="H54" s="22" t="s">
        <v>5</v>
      </c>
      <c r="I54" s="22" t="s">
        <v>45</v>
      </c>
      <c r="J54" s="22">
        <v>33</v>
      </c>
      <c r="K54" s="22">
        <v>21</v>
      </c>
    </row>
    <row r="55" spans="1:11">
      <c r="A55" t="s">
        <v>204</v>
      </c>
      <c r="B55" t="s">
        <v>205</v>
      </c>
      <c r="C55" s="22" t="s">
        <v>68</v>
      </c>
      <c r="D55" s="22" t="s">
        <v>5</v>
      </c>
      <c r="E55" s="22" t="s">
        <v>5</v>
      </c>
      <c r="F55" s="22" t="s">
        <v>5</v>
      </c>
      <c r="G55" s="22" t="s">
        <v>5</v>
      </c>
      <c r="H55" s="22" t="s">
        <v>5</v>
      </c>
      <c r="I55" s="22" t="s">
        <v>45</v>
      </c>
      <c r="J55" s="22">
        <v>6</v>
      </c>
      <c r="K55" s="22">
        <v>21</v>
      </c>
    </row>
    <row r="56" spans="1:11">
      <c r="A56" t="s">
        <v>206</v>
      </c>
      <c r="B56" t="s">
        <v>207</v>
      </c>
      <c r="C56" s="22" t="s">
        <v>68</v>
      </c>
      <c r="D56" s="22" t="s">
        <v>5</v>
      </c>
      <c r="E56" s="22" t="s">
        <v>5</v>
      </c>
      <c r="F56" s="22" t="s">
        <v>5</v>
      </c>
      <c r="G56" s="22" t="s">
        <v>5</v>
      </c>
      <c r="H56" s="22" t="s">
        <v>5</v>
      </c>
      <c r="I56" s="22" t="s">
        <v>45</v>
      </c>
      <c r="J56" s="22">
        <v>3</v>
      </c>
      <c r="K56" s="22">
        <v>21</v>
      </c>
    </row>
    <row r="57" spans="1:11">
      <c r="A57" t="s">
        <v>208</v>
      </c>
      <c r="B57" t="s">
        <v>209</v>
      </c>
      <c r="C57" s="22" t="s">
        <v>68</v>
      </c>
      <c r="D57" s="22" t="s">
        <v>5</v>
      </c>
      <c r="E57" s="22" t="s">
        <v>5</v>
      </c>
      <c r="F57" s="22" t="s">
        <v>5</v>
      </c>
      <c r="G57" s="22" t="s">
        <v>5</v>
      </c>
      <c r="H57" s="22" t="s">
        <v>5</v>
      </c>
      <c r="I57" s="22" t="s">
        <v>45</v>
      </c>
      <c r="J57" s="22">
        <v>9</v>
      </c>
      <c r="K57" s="22">
        <v>21</v>
      </c>
    </row>
    <row r="58" spans="1:11">
      <c r="A58" t="s">
        <v>210</v>
      </c>
      <c r="B58" t="s">
        <v>211</v>
      </c>
      <c r="C58" s="22" t="s">
        <v>68</v>
      </c>
      <c r="D58" s="22" t="s">
        <v>5</v>
      </c>
      <c r="E58" s="22" t="s">
        <v>5</v>
      </c>
      <c r="F58" s="22" t="s">
        <v>5</v>
      </c>
      <c r="G58" s="22" t="s">
        <v>5</v>
      </c>
      <c r="H58" s="22" t="s">
        <v>5</v>
      </c>
      <c r="I58" s="22" t="s">
        <v>45</v>
      </c>
      <c r="J58" s="22">
        <v>19</v>
      </c>
      <c r="K58" s="22">
        <v>21</v>
      </c>
    </row>
    <row r="59" spans="1:11">
      <c r="A59" t="s">
        <v>212</v>
      </c>
      <c r="B59" t="s">
        <v>213</v>
      </c>
      <c r="C59" s="22" t="s">
        <v>68</v>
      </c>
      <c r="D59" s="22" t="s">
        <v>5</v>
      </c>
      <c r="E59" s="22" t="s">
        <v>5</v>
      </c>
      <c r="F59" s="22" t="s">
        <v>5</v>
      </c>
      <c r="G59" s="22" t="s">
        <v>5</v>
      </c>
      <c r="H59" s="22" t="s">
        <v>5</v>
      </c>
      <c r="I59" s="22" t="s">
        <v>45</v>
      </c>
      <c r="J59" s="22">
        <v>14</v>
      </c>
      <c r="K59" s="22">
        <v>21</v>
      </c>
    </row>
    <row r="60" spans="1:11">
      <c r="A60" t="s">
        <v>214</v>
      </c>
      <c r="B60" t="s">
        <v>215</v>
      </c>
      <c r="C60" s="22" t="s">
        <v>68</v>
      </c>
      <c r="D60" s="22" t="s">
        <v>5</v>
      </c>
      <c r="E60" s="22" t="s">
        <v>5</v>
      </c>
      <c r="F60" s="22" t="s">
        <v>5</v>
      </c>
      <c r="G60" s="22" t="s">
        <v>5</v>
      </c>
      <c r="H60" s="22" t="s">
        <v>5</v>
      </c>
      <c r="I60" s="22" t="s">
        <v>45</v>
      </c>
      <c r="J60" s="22">
        <v>14</v>
      </c>
      <c r="K60" s="22">
        <v>21</v>
      </c>
    </row>
    <row r="61" spans="1:11">
      <c r="A61" t="s">
        <v>216</v>
      </c>
      <c r="B61" t="s">
        <v>217</v>
      </c>
      <c r="C61" s="22" t="s">
        <v>68</v>
      </c>
      <c r="D61" s="22" t="s">
        <v>5</v>
      </c>
      <c r="E61" s="22" t="s">
        <v>5</v>
      </c>
      <c r="F61" s="22" t="s">
        <v>5</v>
      </c>
      <c r="G61" s="22" t="s">
        <v>5</v>
      </c>
      <c r="H61" s="22" t="s">
        <v>5</v>
      </c>
      <c r="I61" s="22" t="s">
        <v>45</v>
      </c>
      <c r="J61" s="22">
        <v>9</v>
      </c>
      <c r="K61" s="22">
        <v>21</v>
      </c>
    </row>
    <row r="62" spans="1:11">
      <c r="A62" t="s">
        <v>218</v>
      </c>
      <c r="B62" t="s">
        <v>219</v>
      </c>
      <c r="C62" s="22" t="s">
        <v>68</v>
      </c>
      <c r="D62" s="22" t="s">
        <v>5</v>
      </c>
      <c r="E62" s="22" t="s">
        <v>5</v>
      </c>
      <c r="F62" s="22" t="s">
        <v>5</v>
      </c>
      <c r="G62" s="22" t="s">
        <v>5</v>
      </c>
      <c r="H62" s="22" t="s">
        <v>5</v>
      </c>
      <c r="I62" s="22" t="s">
        <v>45</v>
      </c>
      <c r="J62" s="22">
        <v>9</v>
      </c>
      <c r="K62" s="22">
        <v>21</v>
      </c>
    </row>
    <row r="63" spans="1:11">
      <c r="A63" t="s">
        <v>220</v>
      </c>
      <c r="B63" t="s">
        <v>221</v>
      </c>
      <c r="C63" s="22" t="s">
        <v>81</v>
      </c>
      <c r="D63" s="22" t="s">
        <v>5</v>
      </c>
      <c r="E63" s="22" t="s">
        <v>5</v>
      </c>
      <c r="F63" s="22" t="s">
        <v>45</v>
      </c>
      <c r="G63" s="22" t="s">
        <v>45</v>
      </c>
      <c r="H63" s="22" t="s">
        <v>5</v>
      </c>
      <c r="I63" s="22" t="s">
        <v>45</v>
      </c>
      <c r="J63" s="22">
        <v>31</v>
      </c>
      <c r="K63" s="22">
        <v>21</v>
      </c>
    </row>
    <row r="64" spans="1:11">
      <c r="A64" t="s">
        <v>222</v>
      </c>
      <c r="B64" t="s">
        <v>223</v>
      </c>
      <c r="C64" s="22" t="s">
        <v>68</v>
      </c>
      <c r="D64" s="22" t="s">
        <v>5</v>
      </c>
      <c r="E64" s="22" t="s">
        <v>5</v>
      </c>
      <c r="F64" s="22" t="s">
        <v>5</v>
      </c>
      <c r="G64" s="22" t="s">
        <v>5</v>
      </c>
      <c r="H64" s="22" t="s">
        <v>5</v>
      </c>
      <c r="I64" s="22" t="s">
        <v>45</v>
      </c>
      <c r="J64" s="22">
        <v>70</v>
      </c>
      <c r="K64" s="22">
        <v>21</v>
      </c>
    </row>
    <row r="65" spans="1:11">
      <c r="A65" t="s">
        <v>224</v>
      </c>
      <c r="B65" t="s">
        <v>225</v>
      </c>
      <c r="C65" s="22" t="s">
        <v>68</v>
      </c>
      <c r="D65" s="22" t="s">
        <v>5</v>
      </c>
      <c r="E65" s="22" t="s">
        <v>5</v>
      </c>
      <c r="F65" s="22" t="s">
        <v>5</v>
      </c>
      <c r="G65" s="22" t="s">
        <v>5</v>
      </c>
      <c r="H65" s="22" t="s">
        <v>5</v>
      </c>
      <c r="I65" s="22" t="s">
        <v>45</v>
      </c>
      <c r="J65" s="22">
        <v>25</v>
      </c>
      <c r="K65" s="22">
        <v>21</v>
      </c>
    </row>
    <row r="66" spans="1:11">
      <c r="A66" t="s">
        <v>226</v>
      </c>
      <c r="B66" t="s">
        <v>227</v>
      </c>
      <c r="C66" s="22" t="s">
        <v>68</v>
      </c>
      <c r="D66" s="22" t="s">
        <v>5</v>
      </c>
      <c r="E66" s="22" t="s">
        <v>5</v>
      </c>
      <c r="F66" s="22" t="s">
        <v>5</v>
      </c>
      <c r="G66" s="22" t="s">
        <v>5</v>
      </c>
      <c r="H66" s="22" t="s">
        <v>5</v>
      </c>
      <c r="I66" s="22" t="s">
        <v>45</v>
      </c>
      <c r="J66" s="22">
        <v>22</v>
      </c>
      <c r="K66" s="22">
        <v>21</v>
      </c>
    </row>
    <row r="67" spans="1:11">
      <c r="A67" t="s">
        <v>228</v>
      </c>
      <c r="B67" t="s">
        <v>229</v>
      </c>
      <c r="C67" s="22" t="s">
        <v>68</v>
      </c>
      <c r="D67" s="22" t="s">
        <v>5</v>
      </c>
      <c r="E67" s="22" t="s">
        <v>5</v>
      </c>
      <c r="F67" s="22" t="s">
        <v>5</v>
      </c>
      <c r="G67" s="22" t="s">
        <v>5</v>
      </c>
      <c r="H67" s="22" t="s">
        <v>5</v>
      </c>
      <c r="I67" s="22" t="s">
        <v>45</v>
      </c>
      <c r="J67" s="22">
        <v>44</v>
      </c>
      <c r="K67" s="22">
        <v>21</v>
      </c>
    </row>
    <row r="68" spans="1:11">
      <c r="A68" t="s">
        <v>230</v>
      </c>
      <c r="B68" t="s">
        <v>231</v>
      </c>
      <c r="C68" s="22" t="s">
        <v>68</v>
      </c>
      <c r="D68" s="22" t="s">
        <v>5</v>
      </c>
      <c r="E68" s="22" t="s">
        <v>5</v>
      </c>
      <c r="F68" s="22" t="s">
        <v>5</v>
      </c>
      <c r="G68" s="22" t="s">
        <v>5</v>
      </c>
      <c r="H68" s="22" t="s">
        <v>5</v>
      </c>
      <c r="I68" s="22" t="s">
        <v>45</v>
      </c>
      <c r="J68" s="22">
        <v>9</v>
      </c>
      <c r="K68" s="22">
        <v>21</v>
      </c>
    </row>
    <row r="69" spans="1:11">
      <c r="A69" t="s">
        <v>232</v>
      </c>
      <c r="B69" t="s">
        <v>233</v>
      </c>
      <c r="C69" s="22" t="s">
        <v>68</v>
      </c>
      <c r="D69" s="22" t="s">
        <v>5</v>
      </c>
      <c r="E69" s="22" t="s">
        <v>5</v>
      </c>
      <c r="F69" s="22" t="s">
        <v>5</v>
      </c>
      <c r="G69" s="22" t="s">
        <v>5</v>
      </c>
      <c r="H69" s="22" t="s">
        <v>5</v>
      </c>
      <c r="I69" s="22" t="s">
        <v>45</v>
      </c>
      <c r="J69" s="22">
        <v>43</v>
      </c>
      <c r="K69" s="22">
        <v>21</v>
      </c>
    </row>
    <row r="70" spans="1:11">
      <c r="A70" t="s">
        <v>234</v>
      </c>
      <c r="B70" t="s">
        <v>235</v>
      </c>
      <c r="C70" s="22" t="s">
        <v>68</v>
      </c>
      <c r="D70" s="22" t="s">
        <v>5</v>
      </c>
      <c r="E70" s="22" t="s">
        <v>5</v>
      </c>
      <c r="F70" s="22" t="s">
        <v>5</v>
      </c>
      <c r="G70" s="22" t="s">
        <v>5</v>
      </c>
      <c r="H70" s="22" t="s">
        <v>5</v>
      </c>
      <c r="I70" s="22" t="s">
        <v>45</v>
      </c>
      <c r="J70" s="22">
        <v>22</v>
      </c>
      <c r="K70" s="22">
        <v>21</v>
      </c>
    </row>
    <row r="71" spans="1:11">
      <c r="A71" t="s">
        <v>236</v>
      </c>
      <c r="B71" t="s">
        <v>237</v>
      </c>
      <c r="C71" s="22" t="s">
        <v>68</v>
      </c>
      <c r="D71" s="22" t="s">
        <v>5</v>
      </c>
      <c r="E71" s="22" t="s">
        <v>5</v>
      </c>
      <c r="F71" s="22" t="s">
        <v>5</v>
      </c>
      <c r="G71" s="22" t="s">
        <v>5</v>
      </c>
      <c r="H71" s="22" t="s">
        <v>5</v>
      </c>
      <c r="I71" s="22" t="s">
        <v>45</v>
      </c>
      <c r="J71" s="22">
        <v>9</v>
      </c>
      <c r="K71" s="22">
        <v>21</v>
      </c>
    </row>
    <row r="72" spans="1:11">
      <c r="A72" t="s">
        <v>238</v>
      </c>
      <c r="B72" t="s">
        <v>239</v>
      </c>
      <c r="C72" s="22" t="s">
        <v>68</v>
      </c>
      <c r="D72" s="22" t="s">
        <v>5</v>
      </c>
      <c r="E72" s="22" t="s">
        <v>5</v>
      </c>
      <c r="F72" s="22" t="s">
        <v>5</v>
      </c>
      <c r="G72" s="22" t="s">
        <v>5</v>
      </c>
      <c r="H72" s="22" t="s">
        <v>5</v>
      </c>
      <c r="I72" s="22" t="s">
        <v>45</v>
      </c>
      <c r="J72" s="22">
        <v>37</v>
      </c>
      <c r="K72" s="22">
        <v>21</v>
      </c>
    </row>
    <row r="73" spans="1:11">
      <c r="A73" t="s">
        <v>240</v>
      </c>
      <c r="B73" t="s">
        <v>241</v>
      </c>
      <c r="C73" s="22" t="s">
        <v>81</v>
      </c>
      <c r="D73" s="22" t="s">
        <v>5</v>
      </c>
      <c r="E73" s="22" t="s">
        <v>5</v>
      </c>
      <c r="F73" s="22" t="s">
        <v>45</v>
      </c>
      <c r="G73" s="22" t="s">
        <v>45</v>
      </c>
      <c r="H73" s="22" t="s">
        <v>5</v>
      </c>
      <c r="I73" s="22" t="s">
        <v>45</v>
      </c>
      <c r="J73" s="22">
        <v>16</v>
      </c>
      <c r="K73" s="22">
        <v>21</v>
      </c>
    </row>
    <row r="74" spans="1:11">
      <c r="A74" t="s">
        <v>242</v>
      </c>
      <c r="B74" t="s">
        <v>243</v>
      </c>
      <c r="C74" s="22" t="s">
        <v>68</v>
      </c>
      <c r="D74" s="22" t="s">
        <v>5</v>
      </c>
      <c r="E74" s="22" t="s">
        <v>5</v>
      </c>
      <c r="F74" s="22" t="s">
        <v>5</v>
      </c>
      <c r="G74" s="22" t="s">
        <v>5</v>
      </c>
      <c r="H74" s="22" t="s">
        <v>5</v>
      </c>
      <c r="I74" s="22" t="s">
        <v>45</v>
      </c>
      <c r="J74" s="22">
        <v>19</v>
      </c>
      <c r="K74" s="22">
        <v>21</v>
      </c>
    </row>
    <row r="75" spans="1:11">
      <c r="A75" t="s">
        <v>244</v>
      </c>
      <c r="B75" t="s">
        <v>245</v>
      </c>
      <c r="C75" s="22" t="s">
        <v>68</v>
      </c>
      <c r="D75" s="22" t="s">
        <v>5</v>
      </c>
      <c r="E75" s="22" t="s">
        <v>5</v>
      </c>
      <c r="F75" s="22" t="s">
        <v>5</v>
      </c>
      <c r="G75" s="22" t="s">
        <v>5</v>
      </c>
      <c r="H75" s="22" t="s">
        <v>5</v>
      </c>
      <c r="I75" s="22" t="s">
        <v>45</v>
      </c>
      <c r="J75" s="22">
        <v>23</v>
      </c>
      <c r="K75" s="22">
        <v>21</v>
      </c>
    </row>
    <row r="76" spans="1:11">
      <c r="A76" t="s">
        <v>246</v>
      </c>
      <c r="B76" t="s">
        <v>247</v>
      </c>
      <c r="C76" s="22" t="s">
        <v>68</v>
      </c>
      <c r="D76" s="22" t="s">
        <v>5</v>
      </c>
      <c r="E76" s="22" t="s">
        <v>5</v>
      </c>
      <c r="F76" s="22" t="s">
        <v>5</v>
      </c>
      <c r="G76" s="22" t="s">
        <v>5</v>
      </c>
      <c r="H76" s="22" t="s">
        <v>5</v>
      </c>
      <c r="I76" s="22" t="s">
        <v>45</v>
      </c>
      <c r="J76" s="22">
        <v>14</v>
      </c>
      <c r="K76" s="22">
        <v>21</v>
      </c>
    </row>
    <row r="77" spans="1:11">
      <c r="A77" t="s">
        <v>248</v>
      </c>
      <c r="B77" t="s">
        <v>249</v>
      </c>
      <c r="C77" s="22" t="s">
        <v>81</v>
      </c>
      <c r="D77" s="22" t="s">
        <v>5</v>
      </c>
      <c r="E77" s="22" t="s">
        <v>5</v>
      </c>
      <c r="F77" s="22" t="s">
        <v>45</v>
      </c>
      <c r="G77" s="22" t="s">
        <v>45</v>
      </c>
      <c r="H77" s="22" t="s">
        <v>5</v>
      </c>
      <c r="I77" s="22" t="s">
        <v>45</v>
      </c>
      <c r="J77" s="22">
        <v>17</v>
      </c>
      <c r="K77" s="22">
        <v>21</v>
      </c>
    </row>
    <row r="78" spans="1:11">
      <c r="A78" t="s">
        <v>250</v>
      </c>
      <c r="B78" t="s">
        <v>251</v>
      </c>
      <c r="C78" s="22" t="s">
        <v>68</v>
      </c>
      <c r="D78" s="22" t="s">
        <v>5</v>
      </c>
      <c r="E78" s="22" t="s">
        <v>5</v>
      </c>
      <c r="F78" s="22" t="s">
        <v>5</v>
      </c>
      <c r="G78" s="22" t="s">
        <v>5</v>
      </c>
      <c r="H78" s="22" t="s">
        <v>5</v>
      </c>
      <c r="I78" s="22" t="s">
        <v>45</v>
      </c>
      <c r="J78" s="22">
        <v>3</v>
      </c>
      <c r="K78" s="22">
        <v>21</v>
      </c>
    </row>
    <row r="79" spans="1:11">
      <c r="A79" t="s">
        <v>252</v>
      </c>
      <c r="B79" t="s">
        <v>253</v>
      </c>
      <c r="C79" s="22" t="s">
        <v>68</v>
      </c>
      <c r="D79" s="22" t="s">
        <v>5</v>
      </c>
      <c r="E79" s="22" t="s">
        <v>5</v>
      </c>
      <c r="F79" s="22" t="s">
        <v>5</v>
      </c>
      <c r="G79" s="22" t="s">
        <v>5</v>
      </c>
      <c r="H79" s="22" t="s">
        <v>5</v>
      </c>
      <c r="I79" s="22" t="s">
        <v>45</v>
      </c>
      <c r="J79" s="22">
        <v>72</v>
      </c>
      <c r="K79" s="22">
        <v>21</v>
      </c>
    </row>
    <row r="80" spans="1:11">
      <c r="A80" t="s">
        <v>254</v>
      </c>
      <c r="B80" t="s">
        <v>255</v>
      </c>
      <c r="C80" s="22" t="s">
        <v>68</v>
      </c>
      <c r="D80" s="22" t="s">
        <v>5</v>
      </c>
      <c r="E80" s="22" t="s">
        <v>5</v>
      </c>
      <c r="F80" s="22" t="s">
        <v>5</v>
      </c>
      <c r="G80" s="22" t="s">
        <v>5</v>
      </c>
      <c r="H80" s="22" t="s">
        <v>5</v>
      </c>
      <c r="I80" s="22" t="s">
        <v>45</v>
      </c>
      <c r="J80" s="22">
        <v>11</v>
      </c>
      <c r="K80" s="22">
        <v>21</v>
      </c>
    </row>
    <row r="81" spans="1:11">
      <c r="A81" t="s">
        <v>256</v>
      </c>
      <c r="B81" t="s">
        <v>257</v>
      </c>
      <c r="C81" s="22" t="s">
        <v>68</v>
      </c>
      <c r="D81" s="22" t="s">
        <v>5</v>
      </c>
      <c r="E81" s="22" t="s">
        <v>5</v>
      </c>
      <c r="F81" s="22" t="s">
        <v>5</v>
      </c>
      <c r="G81" s="22" t="s">
        <v>5</v>
      </c>
      <c r="H81" s="22" t="s">
        <v>5</v>
      </c>
      <c r="I81" s="22" t="s">
        <v>45</v>
      </c>
      <c r="J81" s="22">
        <v>99</v>
      </c>
      <c r="K81" s="22">
        <v>21</v>
      </c>
    </row>
    <row r="82" spans="1:11">
      <c r="A82" t="s">
        <v>258</v>
      </c>
      <c r="B82" t="s">
        <v>259</v>
      </c>
      <c r="C82" s="22" t="s">
        <v>68</v>
      </c>
      <c r="D82" s="22" t="s">
        <v>5</v>
      </c>
      <c r="E82" s="22" t="s">
        <v>5</v>
      </c>
      <c r="F82" s="22" t="s">
        <v>5</v>
      </c>
      <c r="G82" s="22" t="s">
        <v>5</v>
      </c>
      <c r="H82" s="22" t="s">
        <v>5</v>
      </c>
      <c r="I82" s="22" t="s">
        <v>45</v>
      </c>
      <c r="J82" s="22">
        <v>93</v>
      </c>
      <c r="K82" s="22">
        <v>21</v>
      </c>
    </row>
    <row r="83" spans="1:11">
      <c r="A83" t="s">
        <v>260</v>
      </c>
      <c r="B83" t="s">
        <v>261</v>
      </c>
      <c r="C83" s="22" t="s">
        <v>68</v>
      </c>
      <c r="D83" s="22" t="s">
        <v>5</v>
      </c>
      <c r="E83" s="22" t="s">
        <v>5</v>
      </c>
      <c r="F83" s="22" t="s">
        <v>5</v>
      </c>
      <c r="G83" s="22" t="s">
        <v>5</v>
      </c>
      <c r="H83" s="22" t="s">
        <v>5</v>
      </c>
      <c r="I83" s="22" t="s">
        <v>45</v>
      </c>
      <c r="J83" s="22">
        <v>7</v>
      </c>
      <c r="K83" s="22">
        <v>21</v>
      </c>
    </row>
    <row r="84" spans="1:11">
      <c r="A84" t="s">
        <v>262</v>
      </c>
      <c r="B84" t="s">
        <v>263</v>
      </c>
      <c r="C84" s="22" t="s">
        <v>68</v>
      </c>
      <c r="D84" s="22" t="s">
        <v>5</v>
      </c>
      <c r="E84" s="22" t="s">
        <v>5</v>
      </c>
      <c r="F84" s="22" t="s">
        <v>5</v>
      </c>
      <c r="G84" s="22" t="s">
        <v>5</v>
      </c>
      <c r="H84" s="22" t="s">
        <v>5</v>
      </c>
      <c r="I84" s="22" t="s">
        <v>45</v>
      </c>
      <c r="J84" s="22">
        <v>36</v>
      </c>
      <c r="K84" s="22">
        <v>21</v>
      </c>
    </row>
    <row r="85" spans="1:11">
      <c r="A85" t="s">
        <v>264</v>
      </c>
      <c r="B85" t="s">
        <v>265</v>
      </c>
      <c r="C85" s="22" t="s">
        <v>68</v>
      </c>
      <c r="D85" s="22" t="s">
        <v>5</v>
      </c>
      <c r="E85" s="22" t="s">
        <v>5</v>
      </c>
      <c r="F85" s="22" t="s">
        <v>5</v>
      </c>
      <c r="G85" s="22" t="s">
        <v>5</v>
      </c>
      <c r="H85" s="22" t="s">
        <v>5</v>
      </c>
      <c r="I85" s="22" t="s">
        <v>45</v>
      </c>
      <c r="J85" s="22">
        <v>68</v>
      </c>
      <c r="K85" s="22">
        <v>21</v>
      </c>
    </row>
    <row r="86" spans="1:11">
      <c r="A86" t="s">
        <v>266</v>
      </c>
      <c r="B86" t="s">
        <v>267</v>
      </c>
      <c r="C86" s="22" t="s">
        <v>68</v>
      </c>
      <c r="D86" s="22" t="s">
        <v>5</v>
      </c>
      <c r="E86" s="22" t="s">
        <v>5</v>
      </c>
      <c r="F86" s="22" t="s">
        <v>5</v>
      </c>
      <c r="G86" s="22" t="s">
        <v>5</v>
      </c>
      <c r="H86" s="22" t="s">
        <v>5</v>
      </c>
      <c r="I86" s="22" t="s">
        <v>45</v>
      </c>
      <c r="J86" s="22">
        <v>4</v>
      </c>
      <c r="K86" s="22">
        <v>21</v>
      </c>
    </row>
    <row r="87" spans="1:11">
      <c r="A87" t="s">
        <v>268</v>
      </c>
      <c r="B87" t="s">
        <v>269</v>
      </c>
      <c r="C87" s="22" t="s">
        <v>68</v>
      </c>
      <c r="D87" s="22" t="s">
        <v>5</v>
      </c>
      <c r="E87" s="22" t="s">
        <v>5</v>
      </c>
      <c r="F87" s="22" t="s">
        <v>5</v>
      </c>
      <c r="G87" s="22" t="s">
        <v>5</v>
      </c>
      <c r="H87" s="22" t="s">
        <v>5</v>
      </c>
      <c r="I87" s="22" t="s">
        <v>45</v>
      </c>
      <c r="J87" s="22">
        <v>4</v>
      </c>
      <c r="K87" s="22">
        <v>21</v>
      </c>
    </row>
    <row r="88" spans="1:11">
      <c r="A88" t="s">
        <v>270</v>
      </c>
      <c r="B88" t="s">
        <v>271</v>
      </c>
      <c r="C88" s="22" t="s">
        <v>68</v>
      </c>
      <c r="D88" s="22" t="s">
        <v>5</v>
      </c>
      <c r="E88" s="22" t="s">
        <v>5</v>
      </c>
      <c r="F88" s="22" t="s">
        <v>5</v>
      </c>
      <c r="G88" s="22" t="s">
        <v>5</v>
      </c>
      <c r="H88" s="22" t="s">
        <v>5</v>
      </c>
      <c r="I88" s="22" t="s">
        <v>45</v>
      </c>
      <c r="J88" s="22">
        <v>6</v>
      </c>
      <c r="K88" s="22">
        <v>21</v>
      </c>
    </row>
    <row r="89" spans="1:11">
      <c r="A89" t="s">
        <v>272</v>
      </c>
      <c r="B89" t="s">
        <v>273</v>
      </c>
      <c r="C89" s="22" t="s">
        <v>81</v>
      </c>
      <c r="D89" s="22" t="s">
        <v>5</v>
      </c>
      <c r="E89" s="22" t="s">
        <v>5</v>
      </c>
      <c r="F89" s="22" t="s">
        <v>45</v>
      </c>
      <c r="G89" s="22" t="s">
        <v>45</v>
      </c>
      <c r="H89" s="22" t="s">
        <v>5</v>
      </c>
      <c r="I89" s="22" t="s">
        <v>45</v>
      </c>
      <c r="J89" s="22">
        <v>29</v>
      </c>
      <c r="K89" s="22">
        <v>21</v>
      </c>
    </row>
    <row r="90" spans="1:11">
      <c r="A90" t="s">
        <v>274</v>
      </c>
      <c r="B90" t="s">
        <v>275</v>
      </c>
      <c r="C90" s="22" t="s">
        <v>68</v>
      </c>
      <c r="D90" s="22" t="s">
        <v>5</v>
      </c>
      <c r="E90" s="22" t="s">
        <v>5</v>
      </c>
      <c r="F90" s="22" t="s">
        <v>5</v>
      </c>
      <c r="G90" s="22" t="s">
        <v>5</v>
      </c>
      <c r="H90" s="22" t="s">
        <v>5</v>
      </c>
      <c r="I90" s="22" t="s">
        <v>45</v>
      </c>
      <c r="J90" s="22">
        <v>28</v>
      </c>
      <c r="K90" s="22">
        <v>21</v>
      </c>
    </row>
    <row r="91" spans="1:11">
      <c r="A91" t="s">
        <v>276</v>
      </c>
      <c r="B91" t="s">
        <v>277</v>
      </c>
      <c r="C91" s="22" t="s">
        <v>68</v>
      </c>
      <c r="D91" s="22" t="s">
        <v>5</v>
      </c>
      <c r="E91" s="22" t="s">
        <v>5</v>
      </c>
      <c r="F91" s="22" t="s">
        <v>5</v>
      </c>
      <c r="G91" s="22" t="s">
        <v>5</v>
      </c>
      <c r="H91" s="22" t="s">
        <v>5</v>
      </c>
      <c r="I91" s="22" t="s">
        <v>45</v>
      </c>
      <c r="J91" s="22">
        <v>31</v>
      </c>
      <c r="K91" s="22">
        <v>21</v>
      </c>
    </row>
    <row r="92" spans="1:11">
      <c r="A92" t="s">
        <v>278</v>
      </c>
      <c r="B92" t="s">
        <v>279</v>
      </c>
      <c r="C92" s="22" t="s">
        <v>68</v>
      </c>
      <c r="D92" s="22" t="s">
        <v>5</v>
      </c>
      <c r="E92" s="22" t="s">
        <v>5</v>
      </c>
      <c r="F92" s="22" t="s">
        <v>5</v>
      </c>
      <c r="G92" s="22" t="s">
        <v>5</v>
      </c>
      <c r="H92" s="22" t="s">
        <v>5</v>
      </c>
      <c r="I92" s="22" t="s">
        <v>45</v>
      </c>
      <c r="J92" s="22">
        <v>30</v>
      </c>
      <c r="K92" s="22">
        <v>21</v>
      </c>
    </row>
    <row r="93" spans="1:11">
      <c r="A93" t="s">
        <v>280</v>
      </c>
      <c r="B93" t="s">
        <v>281</v>
      </c>
      <c r="C93" s="22" t="s">
        <v>68</v>
      </c>
      <c r="D93" s="22" t="s">
        <v>5</v>
      </c>
      <c r="E93" s="22" t="s">
        <v>5</v>
      </c>
      <c r="F93" s="22" t="s">
        <v>5</v>
      </c>
      <c r="G93" s="22" t="s">
        <v>5</v>
      </c>
      <c r="H93" s="22" t="s">
        <v>5</v>
      </c>
      <c r="I93" s="22" t="s">
        <v>45</v>
      </c>
      <c r="J93" s="22">
        <v>4</v>
      </c>
      <c r="K93" s="22">
        <v>21</v>
      </c>
    </row>
    <row r="94" spans="1:11">
      <c r="A94" t="s">
        <v>282</v>
      </c>
      <c r="B94" t="s">
        <v>283</v>
      </c>
      <c r="C94" s="22" t="s">
        <v>68</v>
      </c>
      <c r="D94" s="22" t="s">
        <v>5</v>
      </c>
      <c r="E94" s="22" t="s">
        <v>5</v>
      </c>
      <c r="F94" s="22" t="s">
        <v>5</v>
      </c>
      <c r="G94" s="22" t="s">
        <v>5</v>
      </c>
      <c r="H94" s="22" t="s">
        <v>5</v>
      </c>
      <c r="I94" s="22" t="s">
        <v>45</v>
      </c>
      <c r="J94" s="22">
        <v>90</v>
      </c>
      <c r="K94" s="22">
        <v>21</v>
      </c>
    </row>
    <row r="95" spans="1:11">
      <c r="A95" t="s">
        <v>284</v>
      </c>
      <c r="B95" t="s">
        <v>285</v>
      </c>
      <c r="C95" s="22" t="s">
        <v>68</v>
      </c>
      <c r="D95" s="22" t="s">
        <v>5</v>
      </c>
      <c r="E95" s="22" t="s">
        <v>5</v>
      </c>
      <c r="F95" s="22" t="s">
        <v>5</v>
      </c>
      <c r="G95" s="22" t="s">
        <v>5</v>
      </c>
      <c r="H95" s="22" t="s">
        <v>5</v>
      </c>
      <c r="I95" s="22" t="s">
        <v>45</v>
      </c>
      <c r="J95" s="22">
        <v>70</v>
      </c>
      <c r="K95" s="22">
        <v>21</v>
      </c>
    </row>
    <row r="96" spans="1:11">
      <c r="A96" t="s">
        <v>286</v>
      </c>
      <c r="B96" t="s">
        <v>287</v>
      </c>
      <c r="C96" s="22" t="s">
        <v>81</v>
      </c>
      <c r="D96" s="22" t="s">
        <v>5</v>
      </c>
      <c r="E96" s="22" t="s">
        <v>5</v>
      </c>
      <c r="F96" s="22" t="s">
        <v>45</v>
      </c>
      <c r="G96" s="22" t="s">
        <v>45</v>
      </c>
      <c r="H96" s="22" t="s">
        <v>5</v>
      </c>
      <c r="I96" s="22" t="s">
        <v>45</v>
      </c>
      <c r="J96" s="22">
        <v>73</v>
      </c>
      <c r="K96" s="22">
        <v>21</v>
      </c>
    </row>
    <row r="97" spans="1:11">
      <c r="A97" t="s">
        <v>288</v>
      </c>
      <c r="B97" t="s">
        <v>289</v>
      </c>
      <c r="C97" s="22" t="s">
        <v>68</v>
      </c>
      <c r="D97" s="22" t="s">
        <v>5</v>
      </c>
      <c r="E97" s="22" t="s">
        <v>5</v>
      </c>
      <c r="F97" s="22" t="s">
        <v>5</v>
      </c>
      <c r="G97" s="22" t="s">
        <v>5</v>
      </c>
      <c r="H97" s="22" t="s">
        <v>5</v>
      </c>
      <c r="I97" s="22" t="s">
        <v>45</v>
      </c>
      <c r="J97" s="22">
        <v>18</v>
      </c>
      <c r="K97" s="22">
        <v>21</v>
      </c>
    </row>
    <row r="98" spans="1:11">
      <c r="A98" t="s">
        <v>290</v>
      </c>
      <c r="B98" t="s">
        <v>291</v>
      </c>
      <c r="C98" s="22" t="s">
        <v>81</v>
      </c>
      <c r="D98" s="22" t="s">
        <v>5</v>
      </c>
      <c r="E98" s="22" t="s">
        <v>5</v>
      </c>
      <c r="F98" s="22" t="s">
        <v>45</v>
      </c>
      <c r="G98" s="22" t="s">
        <v>45</v>
      </c>
      <c r="H98" s="22" t="s">
        <v>5</v>
      </c>
      <c r="I98" s="22" t="s">
        <v>45</v>
      </c>
      <c r="J98" s="22">
        <v>22</v>
      </c>
      <c r="K98" s="22">
        <v>21</v>
      </c>
    </row>
    <row r="99" spans="1:11">
      <c r="A99" t="s">
        <v>292</v>
      </c>
      <c r="B99" t="s">
        <v>293</v>
      </c>
      <c r="C99" s="22" t="s">
        <v>68</v>
      </c>
      <c r="D99" s="22" t="s">
        <v>5</v>
      </c>
      <c r="E99" s="22" t="s">
        <v>5</v>
      </c>
      <c r="F99" s="22" t="s">
        <v>5</v>
      </c>
      <c r="G99" s="22" t="s">
        <v>5</v>
      </c>
      <c r="H99" s="22" t="s">
        <v>5</v>
      </c>
      <c r="I99" s="22" t="s">
        <v>45</v>
      </c>
      <c r="J99" s="22">
        <v>50</v>
      </c>
      <c r="K99" s="22">
        <v>21</v>
      </c>
    </row>
    <row r="100" spans="1:11">
      <c r="A100" t="s">
        <v>294</v>
      </c>
      <c r="B100" t="s">
        <v>295</v>
      </c>
      <c r="C100" s="22" t="s">
        <v>68</v>
      </c>
      <c r="D100" s="22" t="s">
        <v>5</v>
      </c>
      <c r="E100" s="22" t="s">
        <v>5</v>
      </c>
      <c r="F100" s="22" t="s">
        <v>5</v>
      </c>
      <c r="G100" s="22" t="s">
        <v>5</v>
      </c>
      <c r="H100" s="22" t="s">
        <v>5</v>
      </c>
      <c r="I100" s="22" t="s">
        <v>45</v>
      </c>
      <c r="J100" s="22">
        <v>20</v>
      </c>
      <c r="K100" s="22">
        <v>21</v>
      </c>
    </row>
    <row r="101" spans="1:11">
      <c r="K101" s="22">
        <v>21</v>
      </c>
    </row>
  </sheetData>
  <phoneticPr fontId="19" type="noConversion"/>
  <dataValidations count="1">
    <dataValidation type="list" allowBlank="1" showInputMessage="1" showErrorMessage="1" sqref="D6:I101"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tabColor theme="9"/>
  </sheetPr>
  <dimension ref="A1:D287"/>
  <sheetViews>
    <sheetView topLeftCell="A94" workbookViewId="0">
      <selection activeCell="C279" sqref="C279"/>
    </sheetView>
  </sheetViews>
  <sheetFormatPr defaultRowHeight="15"/>
  <cols>
    <col min="2" max="2" width="8.7109375" style="125"/>
    <col min="3" max="3" width="113.85546875" style="126" customWidth="1"/>
    <col min="4" max="4" width="26.140625" customWidth="1"/>
  </cols>
  <sheetData>
    <row r="1" spans="1:4">
      <c r="A1" t="s">
        <v>9</v>
      </c>
      <c r="B1" s="113" t="s">
        <v>71</v>
      </c>
      <c r="C1" s="114" t="s">
        <v>388</v>
      </c>
      <c r="D1" t="s">
        <v>673</v>
      </c>
    </row>
    <row r="2" spans="1:4">
      <c r="A2">
        <v>1</v>
      </c>
      <c r="B2" s="115">
        <v>31</v>
      </c>
      <c r="C2" s="116" t="s">
        <v>389</v>
      </c>
      <c r="D2" t="str">
        <f>INDEX('Funding Tables'!P:P,MATCH('Board Ventilation Strate-PY'!B2,'Funding Tables'!B:B,0))</f>
        <v>Huron-Superior Catholic District School Board</v>
      </c>
    </row>
    <row r="3" spans="1:4">
      <c r="A3">
        <f>IF(B3=B2,A2+1,1)</f>
        <v>2</v>
      </c>
      <c r="B3" s="115">
        <v>31</v>
      </c>
      <c r="C3" s="116" t="s">
        <v>390</v>
      </c>
      <c r="D3" t="str">
        <f>INDEX('Funding Tables'!P:P,MATCH('Board Ventilation Strate-PY'!B3,'Funding Tables'!B:B,0))</f>
        <v>Huron-Superior Catholic District School Board</v>
      </c>
    </row>
    <row r="4" spans="1:4">
      <c r="A4">
        <f t="shared" ref="A4:A67" si="0">IF(B4=B3,A3+1,1)</f>
        <v>3</v>
      </c>
      <c r="B4" s="115">
        <v>31</v>
      </c>
      <c r="C4" s="116" t="s">
        <v>391</v>
      </c>
      <c r="D4" t="str">
        <f>INDEX('Funding Tables'!P:P,MATCH('Board Ventilation Strate-PY'!B4,'Funding Tables'!B:B,0))</f>
        <v>Huron-Superior Catholic District School Board</v>
      </c>
    </row>
    <row r="5" spans="1:4">
      <c r="A5">
        <f t="shared" si="0"/>
        <v>4</v>
      </c>
      <c r="B5" s="115">
        <v>31</v>
      </c>
      <c r="C5" s="116" t="s">
        <v>392</v>
      </c>
      <c r="D5" t="str">
        <f>INDEX('Funding Tables'!P:P,MATCH('Board Ventilation Strate-PY'!B5,'Funding Tables'!B:B,0))</f>
        <v>Huron-Superior Catholic District School Board</v>
      </c>
    </row>
    <row r="6" spans="1:4">
      <c r="A6">
        <f t="shared" si="0"/>
        <v>1</v>
      </c>
      <c r="B6" s="115">
        <v>10</v>
      </c>
      <c r="C6" s="116" t="s">
        <v>393</v>
      </c>
      <c r="D6" t="str">
        <f>INDEX('Funding Tables'!P:P,MATCH('Board Ventilation Strate-PY'!B6,'Funding Tables'!B:B,0))</f>
        <v>Lambton Kent District School Board</v>
      </c>
    </row>
    <row r="7" spans="1:4" ht="30">
      <c r="A7">
        <f t="shared" si="0"/>
        <v>2</v>
      </c>
      <c r="B7" s="115">
        <v>10</v>
      </c>
      <c r="C7" s="116" t="s">
        <v>394</v>
      </c>
      <c r="D7" t="str">
        <f>INDEX('Funding Tables'!P:P,MATCH('Board Ventilation Strate-PY'!B7,'Funding Tables'!B:B,0))</f>
        <v>Lambton Kent District School Board</v>
      </c>
    </row>
    <row r="8" spans="1:4" ht="30">
      <c r="A8">
        <f t="shared" si="0"/>
        <v>3</v>
      </c>
      <c r="B8" s="115">
        <v>10</v>
      </c>
      <c r="C8" s="116" t="s">
        <v>395</v>
      </c>
      <c r="D8" t="str">
        <f>INDEX('Funding Tables'!P:P,MATCH('Board Ventilation Strate-PY'!B8,'Funding Tables'!B:B,0))</f>
        <v>Lambton Kent District School Board</v>
      </c>
    </row>
    <row r="9" spans="1:4" ht="30">
      <c r="A9">
        <f t="shared" si="0"/>
        <v>4</v>
      </c>
      <c r="B9" s="115">
        <v>10</v>
      </c>
      <c r="C9" s="116" t="s">
        <v>396</v>
      </c>
      <c r="D9" t="str">
        <f>INDEX('Funding Tables'!P:P,MATCH('Board Ventilation Strate-PY'!B9,'Funding Tables'!B:B,0))</f>
        <v>Lambton Kent District School Board</v>
      </c>
    </row>
    <row r="10" spans="1:4">
      <c r="A10">
        <f t="shared" si="0"/>
        <v>1</v>
      </c>
      <c r="B10" s="115">
        <v>56</v>
      </c>
      <c r="C10" s="117" t="s">
        <v>397</v>
      </c>
      <c r="D10" t="str">
        <f>INDEX('Funding Tables'!P:P,MATCH('Board Ventilation Strate-PY'!B10,'Funding Tables'!B:B,0))</f>
        <v>Conseil scolaire public du Nord-Est de l'Ontario</v>
      </c>
    </row>
    <row r="11" spans="1:4">
      <c r="A11">
        <f t="shared" si="0"/>
        <v>2</v>
      </c>
      <c r="B11" s="115">
        <v>56</v>
      </c>
      <c r="C11" s="117" t="s">
        <v>398</v>
      </c>
      <c r="D11" t="str">
        <f>INDEX('Funding Tables'!P:P,MATCH('Board Ventilation Strate-PY'!B11,'Funding Tables'!B:B,0))</f>
        <v>Conseil scolaire public du Nord-Est de l'Ontario</v>
      </c>
    </row>
    <row r="12" spans="1:4">
      <c r="A12">
        <f t="shared" si="0"/>
        <v>3</v>
      </c>
      <c r="B12" s="115">
        <v>56</v>
      </c>
      <c r="C12" s="117" t="s">
        <v>399</v>
      </c>
      <c r="D12" t="str">
        <f>INDEX('Funding Tables'!P:P,MATCH('Board Ventilation Strate-PY'!B12,'Funding Tables'!B:B,0))</f>
        <v>Conseil scolaire public du Nord-Est de l'Ontario</v>
      </c>
    </row>
    <row r="13" spans="1:4" ht="30">
      <c r="A13">
        <f t="shared" si="0"/>
        <v>4</v>
      </c>
      <c r="B13" s="115">
        <v>56</v>
      </c>
      <c r="C13" s="117" t="s">
        <v>400</v>
      </c>
      <c r="D13" t="str">
        <f>INDEX('Funding Tables'!P:P,MATCH('Board Ventilation Strate-PY'!B13,'Funding Tables'!B:B,0))</f>
        <v>Conseil scolaire public du Nord-Est de l'Ontario</v>
      </c>
    </row>
    <row r="14" spans="1:4" ht="30">
      <c r="A14">
        <f t="shared" si="0"/>
        <v>1</v>
      </c>
      <c r="B14" s="115">
        <v>103</v>
      </c>
      <c r="C14" s="116" t="s">
        <v>401</v>
      </c>
      <c r="D14" t="str">
        <f>INDEX('Funding Tables'!P:P,MATCH('Board Ventilation Strate-PY'!B14,'Funding Tables'!B:B,0))</f>
        <v>Penetanguishene Protestant Separate School Board</v>
      </c>
    </row>
    <row r="15" spans="1:4" ht="30">
      <c r="A15">
        <f t="shared" si="0"/>
        <v>2</v>
      </c>
      <c r="B15" s="115">
        <v>103</v>
      </c>
      <c r="C15" s="116" t="s">
        <v>402</v>
      </c>
      <c r="D15" t="str">
        <f>INDEX('Funding Tables'!P:P,MATCH('Board Ventilation Strate-PY'!B15,'Funding Tables'!B:B,0))</f>
        <v>Penetanguishene Protestant Separate School Board</v>
      </c>
    </row>
    <row r="16" spans="1:4">
      <c r="A16">
        <f t="shared" si="0"/>
        <v>3</v>
      </c>
      <c r="B16" s="115">
        <v>103</v>
      </c>
      <c r="C16" s="116" t="s">
        <v>403</v>
      </c>
      <c r="D16" t="str">
        <f>INDEX('Funding Tables'!P:P,MATCH('Board Ventilation Strate-PY'!B16,'Funding Tables'!B:B,0))</f>
        <v>Penetanguishene Protestant Separate School Board</v>
      </c>
    </row>
    <row r="17" spans="1:4">
      <c r="A17">
        <f t="shared" si="0"/>
        <v>4</v>
      </c>
      <c r="B17" s="115">
        <v>103</v>
      </c>
      <c r="C17" s="116" t="s">
        <v>404</v>
      </c>
      <c r="D17" t="str">
        <f>INDEX('Funding Tables'!P:P,MATCH('Board Ventilation Strate-PY'!B17,'Funding Tables'!B:B,0))</f>
        <v>Penetanguishene Protestant Separate School Board</v>
      </c>
    </row>
    <row r="18" spans="1:4">
      <c r="A18">
        <f t="shared" si="0"/>
        <v>1</v>
      </c>
      <c r="B18" s="115">
        <v>59</v>
      </c>
      <c r="C18" s="118" t="s">
        <v>405</v>
      </c>
      <c r="D18" t="str">
        <f>INDEX('Funding Tables'!P:P,MATCH('Board Ventilation Strate-PY'!B18,'Funding Tables'!B:B,0))</f>
        <v>Conseil des écoles publiques de l'Est de l'Ontario</v>
      </c>
    </row>
    <row r="19" spans="1:4" ht="29.25">
      <c r="A19">
        <f t="shared" si="0"/>
        <v>2</v>
      </c>
      <c r="B19" s="115">
        <v>59</v>
      </c>
      <c r="C19" s="118" t="s">
        <v>406</v>
      </c>
      <c r="D19" t="str">
        <f>INDEX('Funding Tables'!P:P,MATCH('Board Ventilation Strate-PY'!B19,'Funding Tables'!B:B,0))</f>
        <v>Conseil des écoles publiques de l'Est de l'Ontario</v>
      </c>
    </row>
    <row r="20" spans="1:4" ht="29.25">
      <c r="A20">
        <f t="shared" si="0"/>
        <v>3</v>
      </c>
      <c r="B20" s="115">
        <v>59</v>
      </c>
      <c r="C20" s="118" t="s">
        <v>407</v>
      </c>
      <c r="D20" t="str">
        <f>INDEX('Funding Tables'!P:P,MATCH('Board Ventilation Strate-PY'!B20,'Funding Tables'!B:B,0))</f>
        <v>Conseil des écoles publiques de l'Est de l'Ontario</v>
      </c>
    </row>
    <row r="21" spans="1:4">
      <c r="A21">
        <f t="shared" si="0"/>
        <v>4</v>
      </c>
      <c r="B21" s="115">
        <v>59</v>
      </c>
      <c r="C21" s="118" t="s">
        <v>408</v>
      </c>
      <c r="D21" t="str">
        <f>INDEX('Funding Tables'!P:P,MATCH('Board Ventilation Strate-PY'!B21,'Funding Tables'!B:B,0))</f>
        <v>Conseil des écoles publiques de l'Est de l'Ontario</v>
      </c>
    </row>
    <row r="22" spans="1:4">
      <c r="A22">
        <f t="shared" si="0"/>
        <v>1</v>
      </c>
      <c r="B22" s="115">
        <v>24</v>
      </c>
      <c r="C22" s="116" t="s">
        <v>409</v>
      </c>
      <c r="D22" t="str">
        <f>INDEX('Funding Tables'!P:P,MATCH('Board Ventilation Strate-PY'!B22,'Funding Tables'!B:B,0))</f>
        <v>Waterloo Region District School Board</v>
      </c>
    </row>
    <row r="23" spans="1:4" ht="30">
      <c r="A23">
        <f t="shared" si="0"/>
        <v>2</v>
      </c>
      <c r="B23" s="115">
        <v>24</v>
      </c>
      <c r="C23" s="116" t="s">
        <v>410</v>
      </c>
      <c r="D23" t="str">
        <f>INDEX('Funding Tables'!P:P,MATCH('Board Ventilation Strate-PY'!B23,'Funding Tables'!B:B,0))</f>
        <v>Waterloo Region District School Board</v>
      </c>
    </row>
    <row r="24" spans="1:4">
      <c r="A24">
        <f t="shared" si="0"/>
        <v>3</v>
      </c>
      <c r="B24" s="115">
        <v>24</v>
      </c>
      <c r="C24" s="116" t="s">
        <v>411</v>
      </c>
      <c r="D24" t="str">
        <f>INDEX('Funding Tables'!P:P,MATCH('Board Ventilation Strate-PY'!B24,'Funding Tables'!B:B,0))</f>
        <v>Waterloo Region District School Board</v>
      </c>
    </row>
    <row r="25" spans="1:4" ht="30">
      <c r="A25">
        <f t="shared" si="0"/>
        <v>4</v>
      </c>
      <c r="B25" s="115">
        <v>24</v>
      </c>
      <c r="C25" s="116" t="s">
        <v>412</v>
      </c>
      <c r="D25" t="str">
        <f>INDEX('Funding Tables'!P:P,MATCH('Board Ventilation Strate-PY'!B25,'Funding Tables'!B:B,0))</f>
        <v>Waterloo Region District School Board</v>
      </c>
    </row>
    <row r="26" spans="1:4" ht="30">
      <c r="A26">
        <f t="shared" si="0"/>
        <v>1</v>
      </c>
      <c r="B26" s="115">
        <v>42</v>
      </c>
      <c r="C26" s="116" t="s">
        <v>413</v>
      </c>
      <c r="D26" t="str">
        <f>INDEX('Funding Tables'!P:P,MATCH('Board Ventilation Strate-PY'!B26,'Funding Tables'!B:B,0))</f>
        <v>York Catholic District School Board</v>
      </c>
    </row>
    <row r="27" spans="1:4">
      <c r="A27">
        <f t="shared" si="0"/>
        <v>2</v>
      </c>
      <c r="B27" s="115">
        <v>42</v>
      </c>
      <c r="C27" s="116" t="s">
        <v>414</v>
      </c>
      <c r="D27" t="str">
        <f>INDEX('Funding Tables'!P:P,MATCH('Board Ventilation Strate-PY'!B27,'Funding Tables'!B:B,0))</f>
        <v>York Catholic District School Board</v>
      </c>
    </row>
    <row r="28" spans="1:4">
      <c r="A28">
        <f t="shared" si="0"/>
        <v>3</v>
      </c>
      <c r="B28" s="115">
        <v>42</v>
      </c>
      <c r="C28" s="116" t="s">
        <v>415</v>
      </c>
      <c r="D28" t="str">
        <f>INDEX('Funding Tables'!P:P,MATCH('Board Ventilation Strate-PY'!B28,'Funding Tables'!B:B,0))</f>
        <v>York Catholic District School Board</v>
      </c>
    </row>
    <row r="29" spans="1:4" ht="30">
      <c r="A29">
        <f t="shared" si="0"/>
        <v>4</v>
      </c>
      <c r="B29" s="115">
        <v>42</v>
      </c>
      <c r="C29" s="116" t="s">
        <v>416</v>
      </c>
      <c r="D29" t="str">
        <f>INDEX('Funding Tables'!P:P,MATCH('Board Ventilation Strate-PY'!B29,'Funding Tables'!B:B,0))</f>
        <v>York Catholic District School Board</v>
      </c>
    </row>
    <row r="30" spans="1:4">
      <c r="A30">
        <f t="shared" si="0"/>
        <v>1</v>
      </c>
      <c r="B30" s="115" t="s">
        <v>24</v>
      </c>
      <c r="C30" s="116" t="s">
        <v>417</v>
      </c>
      <c r="D30" t="str">
        <f>INDEX('Funding Tables'!P:P,MATCH('Board Ventilation Strate-PY'!B30,'Funding Tables'!B:B,0))</f>
        <v>Northwest Catholic District School Board</v>
      </c>
    </row>
    <row r="31" spans="1:4">
      <c r="A31">
        <f t="shared" si="0"/>
        <v>2</v>
      </c>
      <c r="B31" s="115" t="s">
        <v>24</v>
      </c>
      <c r="C31" s="116" t="s">
        <v>418</v>
      </c>
      <c r="D31" t="str">
        <f>INDEX('Funding Tables'!P:P,MATCH('Board Ventilation Strate-PY'!B31,'Funding Tables'!B:B,0))</f>
        <v>Northwest Catholic District School Board</v>
      </c>
    </row>
    <row r="32" spans="1:4" ht="30">
      <c r="A32">
        <f t="shared" si="0"/>
        <v>3</v>
      </c>
      <c r="B32" s="115" t="s">
        <v>24</v>
      </c>
      <c r="C32" s="116" t="s">
        <v>419</v>
      </c>
      <c r="D32" t="str">
        <f>INDEX('Funding Tables'!P:P,MATCH('Board Ventilation Strate-PY'!B32,'Funding Tables'!B:B,0))</f>
        <v>Northwest Catholic District School Board</v>
      </c>
    </row>
    <row r="33" spans="1:4" ht="30">
      <c r="A33">
        <f t="shared" si="0"/>
        <v>4</v>
      </c>
      <c r="B33" s="115" t="s">
        <v>24</v>
      </c>
      <c r="C33" s="116" t="s">
        <v>420</v>
      </c>
      <c r="D33" t="str">
        <f>INDEX('Funding Tables'!P:P,MATCH('Board Ventilation Strate-PY'!B33,'Funding Tables'!B:B,0))</f>
        <v>Northwest Catholic District School Board</v>
      </c>
    </row>
    <row r="34" spans="1:4" ht="30">
      <c r="A34">
        <f t="shared" si="0"/>
        <v>1</v>
      </c>
      <c r="B34" s="115">
        <v>66</v>
      </c>
      <c r="C34" s="116" t="s">
        <v>421</v>
      </c>
      <c r="D34" t="str">
        <f>INDEX('Funding Tables'!P:P,MATCH('Board Ventilation Strate-PY'!B34,'Funding Tables'!B:B,0))</f>
        <v>Conseil scolaire de district catholique du Centre-Est de l'Ontario</v>
      </c>
    </row>
    <row r="35" spans="1:4" ht="30">
      <c r="A35">
        <f t="shared" si="0"/>
        <v>2</v>
      </c>
      <c r="B35" s="115">
        <v>66</v>
      </c>
      <c r="C35" s="116" t="s">
        <v>422</v>
      </c>
      <c r="D35" t="str">
        <f>INDEX('Funding Tables'!P:P,MATCH('Board Ventilation Strate-PY'!B35,'Funding Tables'!B:B,0))</f>
        <v>Conseil scolaire de district catholique du Centre-Est de l'Ontario</v>
      </c>
    </row>
    <row r="36" spans="1:4">
      <c r="A36">
        <f t="shared" si="0"/>
        <v>3</v>
      </c>
      <c r="B36" s="115">
        <v>66</v>
      </c>
      <c r="C36" s="116" t="s">
        <v>423</v>
      </c>
      <c r="D36" t="str">
        <f>INDEX('Funding Tables'!P:P,MATCH('Board Ventilation Strate-PY'!B36,'Funding Tables'!B:B,0))</f>
        <v>Conseil scolaire de district catholique du Centre-Est de l'Ontario</v>
      </c>
    </row>
    <row r="37" spans="1:4" ht="30">
      <c r="A37">
        <f t="shared" si="0"/>
        <v>4</v>
      </c>
      <c r="B37" s="115">
        <v>66</v>
      </c>
      <c r="C37" s="116" t="s">
        <v>424</v>
      </c>
      <c r="D37" t="str">
        <f>INDEX('Funding Tables'!P:P,MATCH('Board Ventilation Strate-PY'!B37,'Funding Tables'!B:B,0))</f>
        <v>Conseil scolaire de district catholique du Centre-Est de l'Ontario</v>
      </c>
    </row>
    <row r="38" spans="1:4" ht="30">
      <c r="A38">
        <f t="shared" si="0"/>
        <v>1</v>
      </c>
      <c r="B38" s="115">
        <v>26</v>
      </c>
      <c r="C38" s="116" t="s">
        <v>425</v>
      </c>
      <c r="D38" t="str">
        <f>INDEX('Funding Tables'!P:P,MATCH('Board Ventilation Strate-PY'!B38,'Funding Tables'!B:B,0))</f>
        <v>Upper Canada District School Board</v>
      </c>
    </row>
    <row r="39" spans="1:4" ht="30">
      <c r="A39">
        <f t="shared" si="0"/>
        <v>2</v>
      </c>
      <c r="B39" s="115">
        <v>26</v>
      </c>
      <c r="C39" s="116" t="s">
        <v>426</v>
      </c>
      <c r="D39" t="str">
        <f>INDEX('Funding Tables'!P:P,MATCH('Board Ventilation Strate-PY'!B39,'Funding Tables'!B:B,0))</f>
        <v>Upper Canada District School Board</v>
      </c>
    </row>
    <row r="40" spans="1:4" ht="30">
      <c r="A40">
        <f t="shared" si="0"/>
        <v>3</v>
      </c>
      <c r="B40" s="115">
        <v>26</v>
      </c>
      <c r="C40" s="116" t="s">
        <v>427</v>
      </c>
      <c r="D40" t="str">
        <f>INDEX('Funding Tables'!P:P,MATCH('Board Ventilation Strate-PY'!B40,'Funding Tables'!B:B,0))</f>
        <v>Upper Canada District School Board</v>
      </c>
    </row>
    <row r="41" spans="1:4" ht="30">
      <c r="A41">
        <f t="shared" si="0"/>
        <v>4</v>
      </c>
      <c r="B41" s="115">
        <v>26</v>
      </c>
      <c r="C41" s="116" t="s">
        <v>428</v>
      </c>
      <c r="D41" t="str">
        <f>INDEX('Funding Tables'!P:P,MATCH('Board Ventilation Strate-PY'!B41,'Funding Tables'!B:B,0))</f>
        <v>Upper Canada District School Board</v>
      </c>
    </row>
    <row r="42" spans="1:4">
      <c r="A42">
        <f t="shared" si="0"/>
        <v>1</v>
      </c>
      <c r="B42" s="115">
        <v>53</v>
      </c>
      <c r="C42" s="116" t="s">
        <v>429</v>
      </c>
      <c r="D42" t="str">
        <f>INDEX('Funding Tables'!P:P,MATCH('Board Ventilation Strate-PY'!B42,'Funding Tables'!B:B,0))</f>
        <v>Ottawa Catholic District School Board</v>
      </c>
    </row>
    <row r="43" spans="1:4">
      <c r="A43">
        <f t="shared" si="0"/>
        <v>2</v>
      </c>
      <c r="B43" s="115">
        <v>53</v>
      </c>
      <c r="C43" s="116" t="s">
        <v>430</v>
      </c>
      <c r="D43" t="str">
        <f>INDEX('Funding Tables'!P:P,MATCH('Board Ventilation Strate-PY'!B43,'Funding Tables'!B:B,0))</f>
        <v>Ottawa Catholic District School Board</v>
      </c>
    </row>
    <row r="44" spans="1:4">
      <c r="A44">
        <f t="shared" si="0"/>
        <v>3</v>
      </c>
      <c r="B44" s="115">
        <v>53</v>
      </c>
      <c r="C44" s="116" t="s">
        <v>431</v>
      </c>
      <c r="D44" t="str">
        <f>INDEX('Funding Tables'!P:P,MATCH('Board Ventilation Strate-PY'!B44,'Funding Tables'!B:B,0))</f>
        <v>Ottawa Catholic District School Board</v>
      </c>
    </row>
    <row r="45" spans="1:4">
      <c r="A45">
        <f t="shared" si="0"/>
        <v>4</v>
      </c>
      <c r="B45" s="115">
        <v>53</v>
      </c>
      <c r="C45" s="116" t="s">
        <v>432</v>
      </c>
      <c r="D45" t="str">
        <f>INDEX('Funding Tables'!P:P,MATCH('Board Ventilation Strate-PY'!B45,'Funding Tables'!B:B,0))</f>
        <v>Ottawa Catholic District School Board</v>
      </c>
    </row>
    <row r="46" spans="1:4" ht="30">
      <c r="A46">
        <f t="shared" si="0"/>
        <v>1</v>
      </c>
      <c r="B46" s="115" t="s">
        <v>19</v>
      </c>
      <c r="C46" s="116" t="s">
        <v>433</v>
      </c>
      <c r="D46" t="str">
        <f>INDEX('Funding Tables'!P:P,MATCH('Board Ventilation Strate-PY'!B46,'Funding Tables'!B:B,0))</f>
        <v>Rainy River District School Board</v>
      </c>
    </row>
    <row r="47" spans="1:4" ht="30">
      <c r="A47">
        <f t="shared" si="0"/>
        <v>2</v>
      </c>
      <c r="B47" s="115" t="s">
        <v>19</v>
      </c>
      <c r="C47" s="116" t="s">
        <v>434</v>
      </c>
      <c r="D47" t="str">
        <f>INDEX('Funding Tables'!P:P,MATCH('Board Ventilation Strate-PY'!B47,'Funding Tables'!B:B,0))</f>
        <v>Rainy River District School Board</v>
      </c>
    </row>
    <row r="48" spans="1:4">
      <c r="A48">
        <f t="shared" si="0"/>
        <v>3</v>
      </c>
      <c r="B48" s="115" t="s">
        <v>19</v>
      </c>
      <c r="C48" s="116" t="s">
        <v>435</v>
      </c>
      <c r="D48" t="str">
        <f>INDEX('Funding Tables'!P:P,MATCH('Board Ventilation Strate-PY'!B48,'Funding Tables'!B:B,0))</f>
        <v>Rainy River District School Board</v>
      </c>
    </row>
    <row r="49" spans="1:4" ht="30">
      <c r="A49">
        <f t="shared" si="0"/>
        <v>4</v>
      </c>
      <c r="B49" s="115" t="s">
        <v>19</v>
      </c>
      <c r="C49" s="116" t="s">
        <v>436</v>
      </c>
      <c r="D49" t="str">
        <f>INDEX('Funding Tables'!P:P,MATCH('Board Ventilation Strate-PY'!B49,'Funding Tables'!B:B,0))</f>
        <v>Rainy River District School Board</v>
      </c>
    </row>
    <row r="50" spans="1:4" ht="30">
      <c r="A50">
        <f t="shared" si="0"/>
        <v>1</v>
      </c>
      <c r="B50" s="115">
        <v>41</v>
      </c>
      <c r="C50" s="119" t="s">
        <v>437</v>
      </c>
      <c r="D50" t="str">
        <f>INDEX('Funding Tables'!P:P,MATCH('Board Ventilation Strate-PY'!B50,'Funding Tables'!B:B,0))</f>
        <v>Peterborough Victoria Northumberland and Clarington Catholic DSB</v>
      </c>
    </row>
    <row r="51" spans="1:4">
      <c r="A51">
        <f t="shared" si="0"/>
        <v>2</v>
      </c>
      <c r="B51" s="115">
        <v>41</v>
      </c>
      <c r="C51" s="116" t="s">
        <v>438</v>
      </c>
      <c r="D51" t="str">
        <f>INDEX('Funding Tables'!P:P,MATCH('Board Ventilation Strate-PY'!B51,'Funding Tables'!B:B,0))</f>
        <v>Peterborough Victoria Northumberland and Clarington Catholic DSB</v>
      </c>
    </row>
    <row r="52" spans="1:4">
      <c r="A52">
        <f t="shared" si="0"/>
        <v>3</v>
      </c>
      <c r="B52" s="115">
        <v>41</v>
      </c>
      <c r="C52" s="116" t="s">
        <v>439</v>
      </c>
      <c r="D52" t="str">
        <f>INDEX('Funding Tables'!P:P,MATCH('Board Ventilation Strate-PY'!B52,'Funding Tables'!B:B,0))</f>
        <v>Peterborough Victoria Northumberland and Clarington Catholic DSB</v>
      </c>
    </row>
    <row r="53" spans="1:4">
      <c r="A53">
        <f t="shared" si="0"/>
        <v>4</v>
      </c>
      <c r="B53" s="115">
        <v>41</v>
      </c>
      <c r="C53" s="116" t="s">
        <v>440</v>
      </c>
      <c r="D53" t="str">
        <f>INDEX('Funding Tables'!P:P,MATCH('Board Ventilation Strate-PY'!B53,'Funding Tables'!B:B,0))</f>
        <v>Peterborough Victoria Northumberland and Clarington Catholic DSB</v>
      </c>
    </row>
    <row r="54" spans="1:4">
      <c r="A54">
        <f t="shared" si="0"/>
        <v>1</v>
      </c>
      <c r="B54" s="115" t="s">
        <v>27</v>
      </c>
      <c r="C54" s="116" t="s">
        <v>441</v>
      </c>
      <c r="D54" t="str">
        <f>INDEX('Funding Tables'!P:P,MATCH('Board Ventilation Strate-PY'!B54,'Funding Tables'!B:B,0))</f>
        <v>Superior North Catholic District School Board</v>
      </c>
    </row>
    <row r="55" spans="1:4">
      <c r="A55">
        <f t="shared" si="0"/>
        <v>2</v>
      </c>
      <c r="B55" s="115" t="s">
        <v>27</v>
      </c>
      <c r="C55" s="116" t="s">
        <v>442</v>
      </c>
      <c r="D55" t="str">
        <f>INDEX('Funding Tables'!P:P,MATCH('Board Ventilation Strate-PY'!B55,'Funding Tables'!B:B,0))</f>
        <v>Superior North Catholic District School Board</v>
      </c>
    </row>
    <row r="56" spans="1:4">
      <c r="A56">
        <f t="shared" si="0"/>
        <v>3</v>
      </c>
      <c r="B56" s="115" t="s">
        <v>27</v>
      </c>
      <c r="C56" s="116" t="s">
        <v>443</v>
      </c>
      <c r="D56" t="str">
        <f>INDEX('Funding Tables'!P:P,MATCH('Board Ventilation Strate-PY'!B56,'Funding Tables'!B:B,0))</f>
        <v>Superior North Catholic District School Board</v>
      </c>
    </row>
    <row r="57" spans="1:4">
      <c r="A57">
        <f t="shared" si="0"/>
        <v>4</v>
      </c>
      <c r="B57" s="115" t="s">
        <v>27</v>
      </c>
      <c r="C57" s="116" t="s">
        <v>444</v>
      </c>
      <c r="D57" t="str">
        <f>INDEX('Funding Tables'!P:P,MATCH('Board Ventilation Strate-PY'!B57,'Funding Tables'!B:B,0))</f>
        <v>Superior North Catholic District School Board</v>
      </c>
    </row>
    <row r="58" spans="1:4" ht="30">
      <c r="A58">
        <f t="shared" si="0"/>
        <v>1</v>
      </c>
      <c r="B58" s="115">
        <v>61</v>
      </c>
      <c r="C58" s="116" t="s">
        <v>445</v>
      </c>
      <c r="D58" t="str">
        <f>INDEX('Funding Tables'!P:P,MATCH('Board Ventilation Strate-PY'!B58,'Funding Tables'!B:B,0))</f>
        <v>Conseil scolaire de district catholique du Nouvel-Ontario</v>
      </c>
    </row>
    <row r="59" spans="1:4" ht="30">
      <c r="A59">
        <f t="shared" si="0"/>
        <v>2</v>
      </c>
      <c r="B59" s="115">
        <v>61</v>
      </c>
      <c r="C59" s="116" t="s">
        <v>446</v>
      </c>
      <c r="D59" t="str">
        <f>INDEX('Funding Tables'!P:P,MATCH('Board Ventilation Strate-PY'!B59,'Funding Tables'!B:B,0))</f>
        <v>Conseil scolaire de district catholique du Nouvel-Ontario</v>
      </c>
    </row>
    <row r="60" spans="1:4">
      <c r="A60">
        <f t="shared" si="0"/>
        <v>3</v>
      </c>
      <c r="B60" s="115">
        <v>61</v>
      </c>
      <c r="C60" s="116" t="s">
        <v>447</v>
      </c>
      <c r="D60" t="str">
        <f>INDEX('Funding Tables'!P:P,MATCH('Board Ventilation Strate-PY'!B60,'Funding Tables'!B:B,0))</f>
        <v>Conseil scolaire de district catholique du Nouvel-Ontario</v>
      </c>
    </row>
    <row r="61" spans="1:4">
      <c r="A61">
        <f t="shared" si="0"/>
        <v>4</v>
      </c>
      <c r="B61" s="115">
        <v>61</v>
      </c>
      <c r="C61" s="116" t="s">
        <v>448</v>
      </c>
      <c r="D61" t="str">
        <f>INDEX('Funding Tables'!P:P,MATCH('Board Ventilation Strate-PY'!B61,'Funding Tables'!B:B,0))</f>
        <v>Conseil scolaire de district catholique du Nouvel-Ontario</v>
      </c>
    </row>
    <row r="62" spans="1:4" ht="30">
      <c r="A62">
        <f t="shared" si="0"/>
        <v>1</v>
      </c>
      <c r="B62" s="115" t="s">
        <v>26</v>
      </c>
      <c r="C62" s="116" t="s">
        <v>449</v>
      </c>
      <c r="D62" t="str">
        <f>INDEX('Funding Tables'!P:P,MATCH('Board Ventilation Strate-PY'!B62,'Funding Tables'!B:B,0))</f>
        <v>Thunder Bay Catholic District School Board</v>
      </c>
    </row>
    <row r="63" spans="1:4" ht="30">
      <c r="A63">
        <f t="shared" si="0"/>
        <v>2</v>
      </c>
      <c r="B63" s="115" t="s">
        <v>26</v>
      </c>
      <c r="C63" s="116" t="s">
        <v>450</v>
      </c>
      <c r="D63" t="str">
        <f>INDEX('Funding Tables'!P:P,MATCH('Board Ventilation Strate-PY'!B63,'Funding Tables'!B:B,0))</f>
        <v>Thunder Bay Catholic District School Board</v>
      </c>
    </row>
    <row r="64" spans="1:4">
      <c r="A64">
        <f t="shared" si="0"/>
        <v>3</v>
      </c>
      <c r="B64" s="115" t="s">
        <v>26</v>
      </c>
      <c r="C64" s="116" t="s">
        <v>451</v>
      </c>
      <c r="D64" t="str">
        <f>INDEX('Funding Tables'!P:P,MATCH('Board Ventilation Strate-PY'!B64,'Funding Tables'!B:B,0))</f>
        <v>Thunder Bay Catholic District School Board</v>
      </c>
    </row>
    <row r="65" spans="1:4">
      <c r="A65">
        <f t="shared" si="0"/>
        <v>4</v>
      </c>
      <c r="B65" s="115" t="s">
        <v>26</v>
      </c>
      <c r="C65" s="116" t="s">
        <v>452</v>
      </c>
      <c r="D65" t="str">
        <f>INDEX('Funding Tables'!P:P,MATCH('Board Ventilation Strate-PY'!B65,'Funding Tables'!B:B,0))</f>
        <v>Thunder Bay Catholic District School Board</v>
      </c>
    </row>
    <row r="66" spans="1:4" ht="30">
      <c r="A66">
        <f t="shared" si="0"/>
        <v>1</v>
      </c>
      <c r="B66" s="115">
        <v>21</v>
      </c>
      <c r="C66" s="116" t="s">
        <v>453</v>
      </c>
      <c r="D66" t="str">
        <f>INDEX('Funding Tables'!P:P,MATCH('Board Ventilation Strate-PY'!B66,'Funding Tables'!B:B,0))</f>
        <v>Hamilton-Wentworth District School Board</v>
      </c>
    </row>
    <row r="67" spans="1:4" ht="30">
      <c r="A67">
        <f t="shared" si="0"/>
        <v>2</v>
      </c>
      <c r="B67" s="115">
        <v>21</v>
      </c>
      <c r="C67" s="116" t="s">
        <v>454</v>
      </c>
      <c r="D67" t="str">
        <f>INDEX('Funding Tables'!P:P,MATCH('Board Ventilation Strate-PY'!B67,'Funding Tables'!B:B,0))</f>
        <v>Hamilton-Wentworth District School Board</v>
      </c>
    </row>
    <row r="68" spans="1:4">
      <c r="A68">
        <f t="shared" ref="A68:A131" si="1">IF(B68=B67,A67+1,1)</f>
        <v>3</v>
      </c>
      <c r="B68" s="115">
        <v>21</v>
      </c>
      <c r="C68" s="116" t="s">
        <v>455</v>
      </c>
      <c r="D68" t="str">
        <f>INDEX('Funding Tables'!P:P,MATCH('Board Ventilation Strate-PY'!B68,'Funding Tables'!B:B,0))</f>
        <v>Hamilton-Wentworth District School Board</v>
      </c>
    </row>
    <row r="69" spans="1:4" ht="30">
      <c r="A69">
        <f t="shared" si="1"/>
        <v>4</v>
      </c>
      <c r="B69" s="115">
        <v>21</v>
      </c>
      <c r="C69" s="116" t="s">
        <v>456</v>
      </c>
      <c r="D69" t="str">
        <f>INDEX('Funding Tables'!P:P,MATCH('Board Ventilation Strate-PY'!B69,'Funding Tables'!B:B,0))</f>
        <v>Hamilton-Wentworth District School Board</v>
      </c>
    </row>
    <row r="70" spans="1:4" ht="30">
      <c r="A70">
        <f t="shared" si="1"/>
        <v>1</v>
      </c>
      <c r="B70" s="115">
        <v>63</v>
      </c>
      <c r="C70" s="116" t="s">
        <v>457</v>
      </c>
      <c r="D70" t="str">
        <f>INDEX('Funding Tables'!P:P,MATCH('Board Ventilation Strate-PY'!B70,'Funding Tables'!B:B,0))</f>
        <v>Conseil scolaire catholique Providence</v>
      </c>
    </row>
    <row r="71" spans="1:4">
      <c r="A71">
        <f t="shared" si="1"/>
        <v>2</v>
      </c>
      <c r="B71" s="115">
        <v>63</v>
      </c>
      <c r="C71" s="116" t="s">
        <v>458</v>
      </c>
      <c r="D71" t="str">
        <f>INDEX('Funding Tables'!P:P,MATCH('Board Ventilation Strate-PY'!B71,'Funding Tables'!B:B,0))</f>
        <v>Conseil scolaire catholique Providence</v>
      </c>
    </row>
    <row r="72" spans="1:4">
      <c r="A72">
        <f t="shared" si="1"/>
        <v>3</v>
      </c>
      <c r="B72" s="115">
        <v>63</v>
      </c>
      <c r="C72" s="116" t="s">
        <v>459</v>
      </c>
      <c r="D72" t="str">
        <f>INDEX('Funding Tables'!P:P,MATCH('Board Ventilation Strate-PY'!B72,'Funding Tables'!B:B,0))</f>
        <v>Conseil scolaire catholique Providence</v>
      </c>
    </row>
    <row r="73" spans="1:4">
      <c r="A73">
        <f t="shared" si="1"/>
        <v>4</v>
      </c>
      <c r="B73" s="115">
        <v>63</v>
      </c>
      <c r="C73" s="116" t="s">
        <v>460</v>
      </c>
      <c r="D73" t="str">
        <f>INDEX('Funding Tables'!P:P,MATCH('Board Ventilation Strate-PY'!B73,'Funding Tables'!B:B,0))</f>
        <v>Conseil scolaire catholique Providence</v>
      </c>
    </row>
    <row r="74" spans="1:4">
      <c r="A74">
        <f t="shared" si="1"/>
        <v>1</v>
      </c>
      <c r="B74" s="115">
        <v>16</v>
      </c>
      <c r="C74" s="116" t="s">
        <v>461</v>
      </c>
      <c r="D74" t="str">
        <f>INDEX('Funding Tables'!P:P,MATCH('Board Ventilation Strate-PY'!B74,'Funding Tables'!B:B,0))</f>
        <v>York Region District School Board</v>
      </c>
    </row>
    <row r="75" spans="1:4">
      <c r="A75">
        <f t="shared" si="1"/>
        <v>2</v>
      </c>
      <c r="B75" s="115">
        <v>16</v>
      </c>
      <c r="C75" s="116" t="s">
        <v>462</v>
      </c>
      <c r="D75" t="str">
        <f>INDEX('Funding Tables'!P:P,MATCH('Board Ventilation Strate-PY'!B75,'Funding Tables'!B:B,0))</f>
        <v>York Region District School Board</v>
      </c>
    </row>
    <row r="76" spans="1:4">
      <c r="A76">
        <f t="shared" si="1"/>
        <v>3</v>
      </c>
      <c r="B76" s="115">
        <v>16</v>
      </c>
      <c r="C76" s="116" t="s">
        <v>463</v>
      </c>
      <c r="D76" t="str">
        <f>INDEX('Funding Tables'!P:P,MATCH('Board Ventilation Strate-PY'!B76,'Funding Tables'!B:B,0))</f>
        <v>York Region District School Board</v>
      </c>
    </row>
    <row r="77" spans="1:4" ht="30">
      <c r="A77">
        <f t="shared" si="1"/>
        <v>4</v>
      </c>
      <c r="B77" s="115">
        <v>16</v>
      </c>
      <c r="C77" s="116" t="s">
        <v>464</v>
      </c>
      <c r="D77" t="str">
        <f>INDEX('Funding Tables'!P:P,MATCH('Board Ventilation Strate-PY'!B77,'Funding Tables'!B:B,0))</f>
        <v>York Region District School Board</v>
      </c>
    </row>
    <row r="78" spans="1:4" ht="30">
      <c r="A78">
        <f t="shared" si="1"/>
        <v>1</v>
      </c>
      <c r="B78" s="115">
        <v>38</v>
      </c>
      <c r="C78" s="116" t="s">
        <v>465</v>
      </c>
      <c r="D78" t="str">
        <f>INDEX('Funding Tables'!P:P,MATCH('Board Ventilation Strate-PY'!B78,'Funding Tables'!B:B,0))</f>
        <v>London District Catholic School Board</v>
      </c>
    </row>
    <row r="79" spans="1:4" ht="30">
      <c r="A79">
        <f t="shared" si="1"/>
        <v>2</v>
      </c>
      <c r="B79" s="115">
        <v>38</v>
      </c>
      <c r="C79" s="116" t="s">
        <v>466</v>
      </c>
      <c r="D79" t="str">
        <f>INDEX('Funding Tables'!P:P,MATCH('Board Ventilation Strate-PY'!B79,'Funding Tables'!B:B,0))</f>
        <v>London District Catholic School Board</v>
      </c>
    </row>
    <row r="80" spans="1:4" ht="30">
      <c r="A80">
        <f t="shared" si="1"/>
        <v>3</v>
      </c>
      <c r="B80" s="115">
        <v>38</v>
      </c>
      <c r="C80" s="116" t="s">
        <v>467</v>
      </c>
      <c r="D80" t="str">
        <f>INDEX('Funding Tables'!P:P,MATCH('Board Ventilation Strate-PY'!B80,'Funding Tables'!B:B,0))</f>
        <v>London District Catholic School Board</v>
      </c>
    </row>
    <row r="81" spans="1:4" ht="30">
      <c r="A81">
        <f t="shared" si="1"/>
        <v>4</v>
      </c>
      <c r="B81" s="115">
        <v>38</v>
      </c>
      <c r="C81" s="116" t="s">
        <v>468</v>
      </c>
      <c r="D81" t="str">
        <f>INDEX('Funding Tables'!P:P,MATCH('Board Ventilation Strate-PY'!B81,'Funding Tables'!B:B,0))</f>
        <v>London District Catholic School Board</v>
      </c>
    </row>
    <row r="82" spans="1:4" ht="30">
      <c r="A82">
        <f t="shared" si="1"/>
        <v>1</v>
      </c>
      <c r="B82" s="115">
        <v>14</v>
      </c>
      <c r="C82" s="116" t="s">
        <v>469</v>
      </c>
      <c r="D82" t="str">
        <f>INDEX('Funding Tables'!P:P,MATCH('Board Ventilation Strate-PY'!B82,'Funding Tables'!B:B,0))</f>
        <v>Kawartha Pine Ridge District School Board</v>
      </c>
    </row>
    <row r="83" spans="1:4">
      <c r="A83">
        <f t="shared" si="1"/>
        <v>2</v>
      </c>
      <c r="B83" s="115">
        <v>14</v>
      </c>
      <c r="C83" s="116" t="s">
        <v>470</v>
      </c>
      <c r="D83" t="str">
        <f>INDEX('Funding Tables'!P:P,MATCH('Board Ventilation Strate-PY'!B83,'Funding Tables'!B:B,0))</f>
        <v>Kawartha Pine Ridge District School Board</v>
      </c>
    </row>
    <row r="84" spans="1:4" ht="30">
      <c r="A84">
        <f t="shared" si="1"/>
        <v>3</v>
      </c>
      <c r="B84" s="115">
        <v>14</v>
      </c>
      <c r="C84" s="116" t="s">
        <v>471</v>
      </c>
      <c r="D84" t="str">
        <f>INDEX('Funding Tables'!P:P,MATCH('Board Ventilation Strate-PY'!B84,'Funding Tables'!B:B,0))</f>
        <v>Kawartha Pine Ridge District School Board</v>
      </c>
    </row>
    <row r="85" spans="1:4">
      <c r="A85">
        <f t="shared" si="1"/>
        <v>4</v>
      </c>
      <c r="B85" s="115">
        <v>14</v>
      </c>
      <c r="C85" s="116" t="s">
        <v>472</v>
      </c>
      <c r="D85" t="str">
        <f>INDEX('Funding Tables'!P:P,MATCH('Board Ventilation Strate-PY'!B85,'Funding Tables'!B:B,0))</f>
        <v>Kawartha Pine Ridge District School Board</v>
      </c>
    </row>
    <row r="86" spans="1:4">
      <c r="A86">
        <f t="shared" si="1"/>
        <v>1</v>
      </c>
      <c r="B86" s="115">
        <v>9</v>
      </c>
      <c r="C86" s="116" t="s">
        <v>473</v>
      </c>
      <c r="D86" t="str">
        <f>INDEX('Funding Tables'!P:P,MATCH('Board Ventilation Strate-PY'!B86,'Funding Tables'!B:B,0))</f>
        <v>Greater Essex County District School Board</v>
      </c>
    </row>
    <row r="87" spans="1:4" ht="30">
      <c r="A87">
        <f t="shared" si="1"/>
        <v>2</v>
      </c>
      <c r="B87" s="115">
        <v>9</v>
      </c>
      <c r="C87" s="116" t="s">
        <v>474</v>
      </c>
      <c r="D87" t="str">
        <f>INDEX('Funding Tables'!P:P,MATCH('Board Ventilation Strate-PY'!B87,'Funding Tables'!B:B,0))</f>
        <v>Greater Essex County District School Board</v>
      </c>
    </row>
    <row r="88" spans="1:4">
      <c r="A88">
        <f t="shared" si="1"/>
        <v>3</v>
      </c>
      <c r="B88" s="115">
        <v>9</v>
      </c>
      <c r="C88" s="116" t="s">
        <v>475</v>
      </c>
      <c r="D88" t="str">
        <f>INDEX('Funding Tables'!P:P,MATCH('Board Ventilation Strate-PY'!B88,'Funding Tables'!B:B,0))</f>
        <v>Greater Essex County District School Board</v>
      </c>
    </row>
    <row r="89" spans="1:4" ht="30">
      <c r="A89">
        <f t="shared" si="1"/>
        <v>4</v>
      </c>
      <c r="B89" s="115">
        <v>9</v>
      </c>
      <c r="C89" s="116" t="s">
        <v>476</v>
      </c>
      <c r="D89" t="str">
        <f>INDEX('Funding Tables'!P:P,MATCH('Board Ventilation Strate-PY'!B89,'Funding Tables'!B:B,0))</f>
        <v>Greater Essex County District School Board</v>
      </c>
    </row>
    <row r="90" spans="1:4">
      <c r="A90">
        <f t="shared" si="1"/>
        <v>1</v>
      </c>
      <c r="B90" s="115" t="s">
        <v>28</v>
      </c>
      <c r="C90" s="116" t="s">
        <v>477</v>
      </c>
      <c r="D90" t="str">
        <f>INDEX('Funding Tables'!P:P,MATCH('Board Ventilation Strate-PY'!B90,'Funding Tables'!B:B,0))</f>
        <v>Conseil scolaire de district catholique  des Grandes Rivières</v>
      </c>
    </row>
    <row r="91" spans="1:4">
      <c r="A91">
        <f t="shared" si="1"/>
        <v>2</v>
      </c>
      <c r="B91" s="115" t="s">
        <v>28</v>
      </c>
      <c r="C91" s="116" t="s">
        <v>478</v>
      </c>
      <c r="D91" t="str">
        <f>INDEX('Funding Tables'!P:P,MATCH('Board Ventilation Strate-PY'!B91,'Funding Tables'!B:B,0))</f>
        <v>Conseil scolaire de district catholique  des Grandes Rivières</v>
      </c>
    </row>
    <row r="92" spans="1:4">
      <c r="A92">
        <f t="shared" si="1"/>
        <v>3</v>
      </c>
      <c r="B92" s="115" t="s">
        <v>28</v>
      </c>
      <c r="C92" s="116" t="s">
        <v>479</v>
      </c>
      <c r="D92" t="str">
        <f>INDEX('Funding Tables'!P:P,MATCH('Board Ventilation Strate-PY'!B92,'Funding Tables'!B:B,0))</f>
        <v>Conseil scolaire de district catholique  des Grandes Rivières</v>
      </c>
    </row>
    <row r="93" spans="1:4">
      <c r="A93">
        <f t="shared" si="1"/>
        <v>4</v>
      </c>
      <c r="B93" s="115" t="s">
        <v>28</v>
      </c>
      <c r="C93" s="116" t="s">
        <v>480</v>
      </c>
      <c r="D93" t="str">
        <f>INDEX('Funding Tables'!P:P,MATCH('Board Ventilation Strate-PY'!B93,'Funding Tables'!B:B,0))</f>
        <v>Conseil scolaire de district catholique  des Grandes Rivières</v>
      </c>
    </row>
    <row r="94" spans="1:4" ht="30">
      <c r="A94">
        <f t="shared" si="1"/>
        <v>1</v>
      </c>
      <c r="B94" s="115" t="s">
        <v>29</v>
      </c>
      <c r="C94" s="116" t="s">
        <v>481</v>
      </c>
      <c r="D94" t="str">
        <f>INDEX('Funding Tables'!P:P,MATCH('Board Ventilation Strate-PY'!B94,'Funding Tables'!B:B,0))</f>
        <v>Conseil scolaire de district catholique Franco-Nord</v>
      </c>
    </row>
    <row r="95" spans="1:4" ht="30">
      <c r="A95">
        <f t="shared" si="1"/>
        <v>2</v>
      </c>
      <c r="B95" s="115" t="s">
        <v>29</v>
      </c>
      <c r="C95" s="116" t="s">
        <v>482</v>
      </c>
      <c r="D95" t="str">
        <f>INDEX('Funding Tables'!P:P,MATCH('Board Ventilation Strate-PY'!B95,'Funding Tables'!B:B,0))</f>
        <v>Conseil scolaire de district catholique Franco-Nord</v>
      </c>
    </row>
    <row r="96" spans="1:4" ht="30">
      <c r="A96">
        <f t="shared" si="1"/>
        <v>3</v>
      </c>
      <c r="B96" s="115" t="s">
        <v>29</v>
      </c>
      <c r="C96" s="116" t="s">
        <v>483</v>
      </c>
      <c r="D96" t="str">
        <f>INDEX('Funding Tables'!P:P,MATCH('Board Ventilation Strate-PY'!B96,'Funding Tables'!B:B,0))</f>
        <v>Conseil scolaire de district catholique Franco-Nord</v>
      </c>
    </row>
    <row r="97" spans="1:4">
      <c r="A97">
        <f t="shared" si="1"/>
        <v>4</v>
      </c>
      <c r="B97" s="115" t="s">
        <v>29</v>
      </c>
      <c r="C97" s="116" t="s">
        <v>484</v>
      </c>
      <c r="D97" t="str">
        <f>INDEX('Funding Tables'!P:P,MATCH('Board Ventilation Strate-PY'!B97,'Funding Tables'!B:B,0))</f>
        <v>Conseil scolaire de district catholique Franco-Nord</v>
      </c>
    </row>
    <row r="98" spans="1:4" ht="47.25">
      <c r="A98">
        <f t="shared" si="1"/>
        <v>1</v>
      </c>
      <c r="B98" s="115">
        <v>29</v>
      </c>
      <c r="C98" s="120" t="s">
        <v>485</v>
      </c>
      <c r="D98" t="str">
        <f>INDEX('Funding Tables'!P:P,MATCH('Board Ventilation Strate-PY'!B98,'Funding Tables'!B:B,0))</f>
        <v>Hastings and Prince Edward District School Board</v>
      </c>
    </row>
    <row r="99" spans="1:4" ht="31.5">
      <c r="A99">
        <f t="shared" si="1"/>
        <v>2</v>
      </c>
      <c r="B99" s="115">
        <v>29</v>
      </c>
      <c r="C99" s="121" t="s">
        <v>486</v>
      </c>
      <c r="D99" t="str">
        <f>INDEX('Funding Tables'!P:P,MATCH('Board Ventilation Strate-PY'!B99,'Funding Tables'!B:B,0))</f>
        <v>Hastings and Prince Edward District School Board</v>
      </c>
    </row>
    <row r="100" spans="1:4" ht="31.5">
      <c r="A100">
        <f t="shared" si="1"/>
        <v>3</v>
      </c>
      <c r="B100" s="115">
        <v>29</v>
      </c>
      <c r="C100" s="121" t="s">
        <v>487</v>
      </c>
      <c r="D100" t="str">
        <f>INDEX('Funding Tables'!P:P,MATCH('Board Ventilation Strate-PY'!B100,'Funding Tables'!B:B,0))</f>
        <v>Hastings and Prince Edward District School Board</v>
      </c>
    </row>
    <row r="101" spans="1:4" ht="31.5">
      <c r="A101">
        <f t="shared" si="1"/>
        <v>4</v>
      </c>
      <c r="B101" s="115">
        <v>29</v>
      </c>
      <c r="C101" s="121" t="s">
        <v>488</v>
      </c>
      <c r="D101" t="str">
        <f>INDEX('Funding Tables'!P:P,MATCH('Board Ventilation Strate-PY'!B101,'Funding Tables'!B:B,0))</f>
        <v>Hastings and Prince Edward District School Board</v>
      </c>
    </row>
    <row r="102" spans="1:4">
      <c r="A102">
        <f t="shared" si="1"/>
        <v>1</v>
      </c>
      <c r="B102" s="115">
        <v>28</v>
      </c>
      <c r="C102" s="116" t="s">
        <v>489</v>
      </c>
      <c r="D102" t="str">
        <f>INDEX('Funding Tables'!P:P,MATCH('Board Ventilation Strate-PY'!B102,'Funding Tables'!B:B,0))</f>
        <v>Renfrew County District School Board</v>
      </c>
    </row>
    <row r="103" spans="1:4">
      <c r="A103">
        <f t="shared" si="1"/>
        <v>2</v>
      </c>
      <c r="B103" s="115">
        <v>28</v>
      </c>
      <c r="C103" s="116" t="s">
        <v>490</v>
      </c>
      <c r="D103" t="str">
        <f>INDEX('Funding Tables'!P:P,MATCH('Board Ventilation Strate-PY'!B103,'Funding Tables'!B:B,0))</f>
        <v>Renfrew County District School Board</v>
      </c>
    </row>
    <row r="104" spans="1:4">
      <c r="A104">
        <f t="shared" si="1"/>
        <v>3</v>
      </c>
      <c r="B104" s="115">
        <v>28</v>
      </c>
      <c r="C104" s="116" t="s">
        <v>491</v>
      </c>
      <c r="D104" t="str">
        <f>INDEX('Funding Tables'!P:P,MATCH('Board Ventilation Strate-PY'!B104,'Funding Tables'!B:B,0))</f>
        <v>Renfrew County District School Board</v>
      </c>
    </row>
    <row r="105" spans="1:4">
      <c r="A105">
        <f t="shared" si="1"/>
        <v>4</v>
      </c>
      <c r="B105" s="115">
        <v>28</v>
      </c>
      <c r="C105" s="116" t="s">
        <v>492</v>
      </c>
      <c r="D105" t="str">
        <f>INDEX('Funding Tables'!P:P,MATCH('Board Ventilation Strate-PY'!B105,'Funding Tables'!B:B,0))</f>
        <v>Renfrew County District School Board</v>
      </c>
    </row>
    <row r="106" spans="1:4">
      <c r="A106">
        <f t="shared" si="1"/>
        <v>1</v>
      </c>
      <c r="B106" s="115">
        <v>23</v>
      </c>
      <c r="C106" s="116" t="s">
        <v>493</v>
      </c>
      <c r="D106" t="str">
        <f>INDEX('Funding Tables'!P:P,MATCH('Board Ventilation Strate-PY'!B106,'Funding Tables'!B:B,0))</f>
        <v>Grand Erie District School Board</v>
      </c>
    </row>
    <row r="107" spans="1:4">
      <c r="A107">
        <f t="shared" si="1"/>
        <v>2</v>
      </c>
      <c r="B107" s="115">
        <v>23</v>
      </c>
      <c r="C107" s="116" t="s">
        <v>494</v>
      </c>
      <c r="D107" t="str">
        <f>INDEX('Funding Tables'!P:P,MATCH('Board Ventilation Strate-PY'!B107,'Funding Tables'!B:B,0))</f>
        <v>Grand Erie District School Board</v>
      </c>
    </row>
    <row r="108" spans="1:4">
      <c r="A108">
        <f t="shared" si="1"/>
        <v>3</v>
      </c>
      <c r="B108" s="115">
        <v>23</v>
      </c>
      <c r="C108" s="116" t="s">
        <v>495</v>
      </c>
      <c r="D108" t="str">
        <f>INDEX('Funding Tables'!P:P,MATCH('Board Ventilation Strate-PY'!B108,'Funding Tables'!B:B,0))</f>
        <v>Grand Erie District School Board</v>
      </c>
    </row>
    <row r="109" spans="1:4">
      <c r="A109">
        <f t="shared" si="1"/>
        <v>4</v>
      </c>
      <c r="B109" s="115">
        <v>23</v>
      </c>
      <c r="C109" s="116" t="s">
        <v>496</v>
      </c>
      <c r="D109" t="str">
        <f>INDEX('Funding Tables'!P:P,MATCH('Board Ventilation Strate-PY'!B109,'Funding Tables'!B:B,0))</f>
        <v>Grand Erie District School Board</v>
      </c>
    </row>
    <row r="110" spans="1:4" ht="45.75">
      <c r="A110">
        <f t="shared" si="1"/>
        <v>1</v>
      </c>
      <c r="B110" s="115">
        <v>25</v>
      </c>
      <c r="C110" s="122" t="s">
        <v>497</v>
      </c>
      <c r="D110" t="str">
        <f>INDEX('Funding Tables'!P:P,MATCH('Board Ventilation Strate-PY'!B110,'Funding Tables'!B:B,0))</f>
        <v>Ottawa-Carleton District School Board</v>
      </c>
    </row>
    <row r="111" spans="1:4" ht="30">
      <c r="A111">
        <f t="shared" si="1"/>
        <v>2</v>
      </c>
      <c r="B111" s="115">
        <v>25</v>
      </c>
      <c r="C111" s="116" t="s">
        <v>498</v>
      </c>
      <c r="D111" t="str">
        <f>INDEX('Funding Tables'!P:P,MATCH('Board Ventilation Strate-PY'!B111,'Funding Tables'!B:B,0))</f>
        <v>Ottawa-Carleton District School Board</v>
      </c>
    </row>
    <row r="112" spans="1:4" ht="30">
      <c r="A112">
        <f t="shared" si="1"/>
        <v>3</v>
      </c>
      <c r="B112" s="115">
        <v>25</v>
      </c>
      <c r="C112" s="116" t="s">
        <v>499</v>
      </c>
      <c r="D112" t="str">
        <f>INDEX('Funding Tables'!P:P,MATCH('Board Ventilation Strate-PY'!B112,'Funding Tables'!B:B,0))</f>
        <v>Ottawa-Carleton District School Board</v>
      </c>
    </row>
    <row r="113" spans="1:4" ht="45">
      <c r="A113">
        <f t="shared" si="1"/>
        <v>4</v>
      </c>
      <c r="B113" s="115">
        <v>25</v>
      </c>
      <c r="C113" s="116" t="s">
        <v>500</v>
      </c>
      <c r="D113" t="str">
        <f>INDEX('Funding Tables'!P:P,MATCH('Board Ventilation Strate-PY'!B113,'Funding Tables'!B:B,0))</f>
        <v>Ottawa-Carleton District School Board</v>
      </c>
    </row>
    <row r="114" spans="1:4">
      <c r="A114">
        <f t="shared" si="1"/>
        <v>1</v>
      </c>
      <c r="B114" s="115">
        <v>39</v>
      </c>
      <c r="C114" s="116" t="s">
        <v>501</v>
      </c>
      <c r="D114" t="str">
        <f>INDEX('Funding Tables'!P:P,MATCH('Board Ventilation Strate-PY'!B114,'Funding Tables'!B:B,0))</f>
        <v>St. Clair Catholic District School Board</v>
      </c>
    </row>
    <row r="115" spans="1:4">
      <c r="A115">
        <f t="shared" si="1"/>
        <v>2</v>
      </c>
      <c r="B115" s="115">
        <v>39</v>
      </c>
      <c r="C115" s="116" t="s">
        <v>502</v>
      </c>
      <c r="D115" t="str">
        <f>INDEX('Funding Tables'!P:P,MATCH('Board Ventilation Strate-PY'!B115,'Funding Tables'!B:B,0))</f>
        <v>St. Clair Catholic District School Board</v>
      </c>
    </row>
    <row r="116" spans="1:4">
      <c r="A116">
        <f t="shared" si="1"/>
        <v>3</v>
      </c>
      <c r="B116" s="115">
        <v>39</v>
      </c>
      <c r="C116" s="116" t="s">
        <v>503</v>
      </c>
      <c r="D116" t="str">
        <f>INDEX('Funding Tables'!P:P,MATCH('Board Ventilation Strate-PY'!B116,'Funding Tables'!B:B,0))</f>
        <v>St. Clair Catholic District School Board</v>
      </c>
    </row>
    <row r="117" spans="1:4">
      <c r="A117">
        <f t="shared" si="1"/>
        <v>4</v>
      </c>
      <c r="B117" s="115">
        <v>39</v>
      </c>
      <c r="C117" s="116" t="s">
        <v>504</v>
      </c>
      <c r="D117" t="str">
        <f>INDEX('Funding Tables'!P:P,MATCH('Board Ventilation Strate-PY'!B117,'Funding Tables'!B:B,0))</f>
        <v>St. Clair Catholic District School Board</v>
      </c>
    </row>
    <row r="118" spans="1:4">
      <c r="A118">
        <f t="shared" si="1"/>
        <v>1</v>
      </c>
      <c r="B118" s="115">
        <v>27</v>
      </c>
      <c r="C118" s="116" t="s">
        <v>505</v>
      </c>
      <c r="D118" t="str">
        <f>INDEX('Funding Tables'!P:P,MATCH('Board Ventilation Strate-PY'!B118,'Funding Tables'!B:B,0))</f>
        <v>Limestone District School Board</v>
      </c>
    </row>
    <row r="119" spans="1:4" ht="30">
      <c r="A119">
        <f t="shared" si="1"/>
        <v>2</v>
      </c>
      <c r="B119" s="115">
        <v>27</v>
      </c>
      <c r="C119" s="116" t="s">
        <v>506</v>
      </c>
      <c r="D119" t="str">
        <f>INDEX('Funding Tables'!P:P,MATCH('Board Ventilation Strate-PY'!B119,'Funding Tables'!B:B,0))</f>
        <v>Limestone District School Board</v>
      </c>
    </row>
    <row r="120" spans="1:4">
      <c r="A120">
        <f t="shared" si="1"/>
        <v>3</v>
      </c>
      <c r="B120" s="115">
        <v>27</v>
      </c>
      <c r="C120" s="116" t="s">
        <v>507</v>
      </c>
      <c r="D120" t="str">
        <f>INDEX('Funding Tables'!P:P,MATCH('Board Ventilation Strate-PY'!B120,'Funding Tables'!B:B,0))</f>
        <v>Limestone District School Board</v>
      </c>
    </row>
    <row r="121" spans="1:4" ht="30">
      <c r="A121">
        <f t="shared" si="1"/>
        <v>4</v>
      </c>
      <c r="B121" s="115">
        <v>27</v>
      </c>
      <c r="C121" s="116" t="s">
        <v>508</v>
      </c>
      <c r="D121" t="str">
        <f>INDEX('Funding Tables'!P:P,MATCH('Board Ventilation Strate-PY'!B121,'Funding Tables'!B:B,0))</f>
        <v>Limestone District School Board</v>
      </c>
    </row>
    <row r="122" spans="1:4" ht="30">
      <c r="A122">
        <f t="shared" si="1"/>
        <v>1</v>
      </c>
      <c r="B122" s="115">
        <v>65</v>
      </c>
      <c r="C122" s="116" t="s">
        <v>509</v>
      </c>
      <c r="D122" t="str">
        <f>INDEX('Funding Tables'!P:P,MATCH('Board Ventilation Strate-PY'!B122,'Funding Tables'!B:B,0))</f>
        <v>Conseil scolaire de district catholique de l'Est ontarien</v>
      </c>
    </row>
    <row r="123" spans="1:4">
      <c r="A123">
        <f t="shared" si="1"/>
        <v>2</v>
      </c>
      <c r="B123" s="115">
        <v>65</v>
      </c>
      <c r="C123" s="116" t="s">
        <v>510</v>
      </c>
      <c r="D123" t="str">
        <f>INDEX('Funding Tables'!P:P,MATCH('Board Ventilation Strate-PY'!B123,'Funding Tables'!B:B,0))</f>
        <v>Conseil scolaire de district catholique de l'Est ontarien</v>
      </c>
    </row>
    <row r="124" spans="1:4" ht="30">
      <c r="A124">
        <f t="shared" si="1"/>
        <v>3</v>
      </c>
      <c r="B124" s="115">
        <v>65</v>
      </c>
      <c r="C124" s="116" t="s">
        <v>511</v>
      </c>
      <c r="D124" t="str">
        <f>INDEX('Funding Tables'!P:P,MATCH('Board Ventilation Strate-PY'!B124,'Funding Tables'!B:B,0))</f>
        <v>Conseil scolaire de district catholique de l'Est ontarien</v>
      </c>
    </row>
    <row r="125" spans="1:4">
      <c r="A125">
        <f t="shared" si="1"/>
        <v>4</v>
      </c>
      <c r="B125" s="115">
        <v>65</v>
      </c>
      <c r="C125" s="116" t="s">
        <v>512</v>
      </c>
      <c r="D125" t="str">
        <f>INDEX('Funding Tables'!P:P,MATCH('Board Ventilation Strate-PY'!B125,'Funding Tables'!B:B,0))</f>
        <v>Conseil scolaire de district catholique de l'Est ontarien</v>
      </c>
    </row>
    <row r="126" spans="1:4" ht="30">
      <c r="A126">
        <f t="shared" si="1"/>
        <v>1</v>
      </c>
      <c r="B126" s="115">
        <v>49</v>
      </c>
      <c r="C126" s="116" t="s">
        <v>513</v>
      </c>
      <c r="D126" t="str">
        <f>INDEX('Funding Tables'!P:P,MATCH('Board Ventilation Strate-PY'!B126,'Funding Tables'!B:B,0))</f>
        <v>Waterloo Catholic District School Board</v>
      </c>
    </row>
    <row r="127" spans="1:4" ht="30">
      <c r="A127">
        <f t="shared" si="1"/>
        <v>2</v>
      </c>
      <c r="B127" s="115">
        <v>49</v>
      </c>
      <c r="C127" s="116" t="s">
        <v>514</v>
      </c>
      <c r="D127" t="str">
        <f>INDEX('Funding Tables'!P:P,MATCH('Board Ventilation Strate-PY'!B127,'Funding Tables'!B:B,0))</f>
        <v>Waterloo Catholic District School Board</v>
      </c>
    </row>
    <row r="128" spans="1:4" ht="30">
      <c r="A128">
        <f t="shared" si="1"/>
        <v>3</v>
      </c>
      <c r="B128" s="115">
        <v>49</v>
      </c>
      <c r="C128" s="116" t="s">
        <v>515</v>
      </c>
      <c r="D128" t="str">
        <f>INDEX('Funding Tables'!P:P,MATCH('Board Ventilation Strate-PY'!B128,'Funding Tables'!B:B,0))</f>
        <v>Waterloo Catholic District School Board</v>
      </c>
    </row>
    <row r="129" spans="1:4" ht="30">
      <c r="A129">
        <f t="shared" si="1"/>
        <v>4</v>
      </c>
      <c r="B129" s="115">
        <v>49</v>
      </c>
      <c r="C129" s="116" t="s">
        <v>516</v>
      </c>
      <c r="D129" t="str">
        <f>INDEX('Funding Tables'!P:P,MATCH('Board Ventilation Strate-PY'!B129,'Funding Tables'!B:B,0))</f>
        <v>Waterloo Catholic District School Board</v>
      </c>
    </row>
    <row r="130" spans="1:4" ht="30">
      <c r="A130">
        <f t="shared" si="1"/>
        <v>1</v>
      </c>
      <c r="B130" s="115">
        <v>1</v>
      </c>
      <c r="C130" s="116" t="s">
        <v>517</v>
      </c>
      <c r="D130" t="str">
        <f>INDEX('Funding Tables'!P:P,MATCH('Board Ventilation Strate-PY'!B130,'Funding Tables'!B:B,0))</f>
        <v>District School Board Ontario North East</v>
      </c>
    </row>
    <row r="131" spans="1:4">
      <c r="A131">
        <f t="shared" si="1"/>
        <v>2</v>
      </c>
      <c r="B131" s="115">
        <v>1</v>
      </c>
      <c r="C131" s="116" t="s">
        <v>518</v>
      </c>
      <c r="D131" t="str">
        <f>INDEX('Funding Tables'!P:P,MATCH('Board Ventilation Strate-PY'!B131,'Funding Tables'!B:B,0))</f>
        <v>District School Board Ontario North East</v>
      </c>
    </row>
    <row r="132" spans="1:4">
      <c r="A132">
        <f t="shared" ref="A132:A195" si="2">IF(B132=B131,A131+1,1)</f>
        <v>3</v>
      </c>
      <c r="B132" s="115">
        <v>1</v>
      </c>
      <c r="C132" s="116" t="s">
        <v>519</v>
      </c>
      <c r="D132" t="str">
        <f>INDEX('Funding Tables'!P:P,MATCH('Board Ventilation Strate-PY'!B132,'Funding Tables'!B:B,0))</f>
        <v>District School Board Ontario North East</v>
      </c>
    </row>
    <row r="133" spans="1:4">
      <c r="A133">
        <f t="shared" si="2"/>
        <v>4</v>
      </c>
      <c r="B133" s="115">
        <v>1</v>
      </c>
      <c r="C133" s="116" t="s">
        <v>520</v>
      </c>
      <c r="D133" t="str">
        <f>INDEX('Funding Tables'!P:P,MATCH('Board Ventilation Strate-PY'!B133,'Funding Tables'!B:B,0))</f>
        <v>District School Board Ontario North East</v>
      </c>
    </row>
    <row r="134" spans="1:4" ht="30">
      <c r="A134">
        <f t="shared" si="2"/>
        <v>1</v>
      </c>
      <c r="B134" s="115">
        <v>3</v>
      </c>
      <c r="C134" s="116" t="s">
        <v>521</v>
      </c>
      <c r="D134" t="str">
        <f>INDEX('Funding Tables'!P:P,MATCH('Board Ventilation Strate-PY'!B134,'Funding Tables'!B:B,0))</f>
        <v>Rainbow District School Board</v>
      </c>
    </row>
    <row r="135" spans="1:4" ht="30">
      <c r="A135">
        <f t="shared" si="2"/>
        <v>2</v>
      </c>
      <c r="B135" s="115">
        <v>3</v>
      </c>
      <c r="C135" s="116" t="s">
        <v>522</v>
      </c>
      <c r="D135" t="str">
        <f>INDEX('Funding Tables'!P:P,MATCH('Board Ventilation Strate-PY'!B135,'Funding Tables'!B:B,0))</f>
        <v>Rainbow District School Board</v>
      </c>
    </row>
    <row r="136" spans="1:4" ht="30">
      <c r="A136">
        <f t="shared" si="2"/>
        <v>3</v>
      </c>
      <c r="B136" s="115">
        <v>3</v>
      </c>
      <c r="C136" s="116" t="s">
        <v>523</v>
      </c>
      <c r="D136" t="str">
        <f>INDEX('Funding Tables'!P:P,MATCH('Board Ventilation Strate-PY'!B136,'Funding Tables'!B:B,0))</f>
        <v>Rainbow District School Board</v>
      </c>
    </row>
    <row r="137" spans="1:4">
      <c r="A137">
        <f t="shared" si="2"/>
        <v>4</v>
      </c>
      <c r="B137" s="115">
        <v>3</v>
      </c>
      <c r="C137" s="116" t="s">
        <v>524</v>
      </c>
      <c r="D137" t="str">
        <f>INDEX('Funding Tables'!P:P,MATCH('Board Ventilation Strate-PY'!B137,'Funding Tables'!B:B,0))</f>
        <v>Rainbow District School Board</v>
      </c>
    </row>
    <row r="138" spans="1:4" ht="30">
      <c r="A138">
        <f t="shared" si="2"/>
        <v>1</v>
      </c>
      <c r="B138" s="115">
        <v>17</v>
      </c>
      <c r="C138" s="116" t="s">
        <v>525</v>
      </c>
      <c r="D138" t="str">
        <f>INDEX('Funding Tables'!P:P,MATCH('Board Ventilation Strate-PY'!B138,'Funding Tables'!B:B,0))</f>
        <v>Simcoe County District School Board</v>
      </c>
    </row>
    <row r="139" spans="1:4" ht="33">
      <c r="A139">
        <f t="shared" si="2"/>
        <v>2</v>
      </c>
      <c r="B139" s="115">
        <v>17</v>
      </c>
      <c r="C139" s="116" t="s">
        <v>526</v>
      </c>
      <c r="D139" t="str">
        <f>INDEX('Funding Tables'!P:P,MATCH('Board Ventilation Strate-PY'!B139,'Funding Tables'!B:B,0))</f>
        <v>Simcoe County District School Board</v>
      </c>
    </row>
    <row r="140" spans="1:4" ht="30">
      <c r="A140">
        <f t="shared" si="2"/>
        <v>3</v>
      </c>
      <c r="B140" s="115">
        <v>17</v>
      </c>
      <c r="C140" s="116" t="s">
        <v>527</v>
      </c>
      <c r="D140" t="str">
        <f>INDEX('Funding Tables'!P:P,MATCH('Board Ventilation Strate-PY'!B140,'Funding Tables'!B:B,0))</f>
        <v>Simcoe County District School Board</v>
      </c>
    </row>
    <row r="141" spans="1:4" ht="30">
      <c r="A141">
        <f t="shared" si="2"/>
        <v>4</v>
      </c>
      <c r="B141" s="115">
        <v>17</v>
      </c>
      <c r="C141" s="116" t="s">
        <v>528</v>
      </c>
      <c r="D141" t="str">
        <f>INDEX('Funding Tables'!P:P,MATCH('Board Ventilation Strate-PY'!B141,'Funding Tables'!B:B,0))</f>
        <v>Simcoe County District School Board</v>
      </c>
    </row>
    <row r="142" spans="1:4">
      <c r="A142">
        <f t="shared" si="2"/>
        <v>1</v>
      </c>
      <c r="B142" s="115">
        <v>50</v>
      </c>
      <c r="C142" s="116" t="s">
        <v>529</v>
      </c>
      <c r="D142" t="str">
        <f>INDEX('Funding Tables'!P:P,MATCH('Board Ventilation Strate-PY'!B142,'Funding Tables'!B:B,0))</f>
        <v>Niagara Catholic District School Board</v>
      </c>
    </row>
    <row r="143" spans="1:4">
      <c r="A143">
        <f t="shared" si="2"/>
        <v>2</v>
      </c>
      <c r="B143" s="115">
        <v>50</v>
      </c>
      <c r="C143" s="116" t="s">
        <v>530</v>
      </c>
      <c r="D143" t="str">
        <f>INDEX('Funding Tables'!P:P,MATCH('Board Ventilation Strate-PY'!B143,'Funding Tables'!B:B,0))</f>
        <v>Niagara Catholic District School Board</v>
      </c>
    </row>
    <row r="144" spans="1:4">
      <c r="A144">
        <f t="shared" si="2"/>
        <v>3</v>
      </c>
      <c r="B144" s="115">
        <v>50</v>
      </c>
      <c r="C144" s="116" t="s">
        <v>531</v>
      </c>
      <c r="D144" t="str">
        <f>INDEX('Funding Tables'!P:P,MATCH('Board Ventilation Strate-PY'!B144,'Funding Tables'!B:B,0))</f>
        <v>Niagara Catholic District School Board</v>
      </c>
    </row>
    <row r="145" spans="1:4">
      <c r="A145">
        <f t="shared" si="2"/>
        <v>4</v>
      </c>
      <c r="B145" s="115">
        <v>50</v>
      </c>
      <c r="C145" s="116" t="s">
        <v>532</v>
      </c>
      <c r="D145" t="str">
        <f>INDEX('Funding Tables'!P:P,MATCH('Board Ventilation Strate-PY'!B145,'Funding Tables'!B:B,0))</f>
        <v>Niagara Catholic District School Board</v>
      </c>
    </row>
    <row r="146" spans="1:4" ht="75">
      <c r="A146">
        <f t="shared" si="2"/>
        <v>1</v>
      </c>
      <c r="B146" s="115">
        <v>44</v>
      </c>
      <c r="C146" s="119" t="s">
        <v>533</v>
      </c>
      <c r="D146" t="str">
        <f>INDEX('Funding Tables'!P:P,MATCH('Board Ventilation Strate-PY'!B146,'Funding Tables'!B:B,0))</f>
        <v>Simcoe Muskoka Catholic District School Board</v>
      </c>
    </row>
    <row r="147" spans="1:4" ht="90">
      <c r="A147">
        <f t="shared" si="2"/>
        <v>2</v>
      </c>
      <c r="B147" s="115">
        <v>44</v>
      </c>
      <c r="C147" s="119" t="s">
        <v>534</v>
      </c>
      <c r="D147" t="str">
        <f>INDEX('Funding Tables'!P:P,MATCH('Board Ventilation Strate-PY'!B147,'Funding Tables'!B:B,0))</f>
        <v>Simcoe Muskoka Catholic District School Board</v>
      </c>
    </row>
    <row r="148" spans="1:4" ht="45">
      <c r="A148">
        <f t="shared" si="2"/>
        <v>3</v>
      </c>
      <c r="B148" s="115">
        <v>44</v>
      </c>
      <c r="C148" s="119" t="s">
        <v>535</v>
      </c>
      <c r="D148" t="str">
        <f>INDEX('Funding Tables'!P:P,MATCH('Board Ventilation Strate-PY'!B148,'Funding Tables'!B:B,0))</f>
        <v>Simcoe Muskoka Catholic District School Board</v>
      </c>
    </row>
    <row r="149" spans="1:4" ht="60">
      <c r="A149">
        <f t="shared" si="2"/>
        <v>4</v>
      </c>
      <c r="B149" s="115">
        <v>44</v>
      </c>
      <c r="C149" s="116" t="s">
        <v>536</v>
      </c>
      <c r="D149" t="str">
        <f>INDEX('Funding Tables'!P:P,MATCH('Board Ventilation Strate-PY'!B149,'Funding Tables'!B:B,0))</f>
        <v>Simcoe Muskoka Catholic District School Board</v>
      </c>
    </row>
    <row r="150" spans="1:4" ht="30">
      <c r="A150">
        <f t="shared" si="2"/>
        <v>1</v>
      </c>
      <c r="B150" s="115">
        <v>13</v>
      </c>
      <c r="C150" s="116" t="s">
        <v>537</v>
      </c>
      <c r="D150" t="str">
        <f>INDEX('Funding Tables'!P:P,MATCH('Board Ventilation Strate-PY'!B150,'Funding Tables'!B:B,0))</f>
        <v>Durham District School Board</v>
      </c>
    </row>
    <row r="151" spans="1:4" ht="30">
      <c r="A151">
        <f t="shared" si="2"/>
        <v>2</v>
      </c>
      <c r="B151" s="115">
        <v>13</v>
      </c>
      <c r="C151" s="116" t="s">
        <v>538</v>
      </c>
      <c r="D151" t="str">
        <f>INDEX('Funding Tables'!P:P,MATCH('Board Ventilation Strate-PY'!B151,'Funding Tables'!B:B,0))</f>
        <v>Durham District School Board</v>
      </c>
    </row>
    <row r="152" spans="1:4" ht="30">
      <c r="A152">
        <f t="shared" si="2"/>
        <v>3</v>
      </c>
      <c r="B152" s="115">
        <v>13</v>
      </c>
      <c r="C152" s="116" t="s">
        <v>539</v>
      </c>
      <c r="D152" t="str">
        <f>INDEX('Funding Tables'!P:P,MATCH('Board Ventilation Strate-PY'!B152,'Funding Tables'!B:B,0))</f>
        <v>Durham District School Board</v>
      </c>
    </row>
    <row r="153" spans="1:4" ht="30">
      <c r="A153">
        <f t="shared" si="2"/>
        <v>4</v>
      </c>
      <c r="B153" s="115">
        <v>13</v>
      </c>
      <c r="C153" s="116" t="s">
        <v>540</v>
      </c>
      <c r="D153" t="str">
        <f>INDEX('Funding Tables'!P:P,MATCH('Board Ventilation Strate-PY'!B153,'Funding Tables'!B:B,0))</f>
        <v>Durham District School Board</v>
      </c>
    </row>
    <row r="154" spans="1:4">
      <c r="A154">
        <f t="shared" si="2"/>
        <v>1</v>
      </c>
      <c r="B154" s="115" t="s">
        <v>20</v>
      </c>
      <c r="C154" s="116" t="s">
        <v>541</v>
      </c>
      <c r="D154" t="str">
        <f>INDEX('Funding Tables'!P:P,MATCH('Board Ventilation Strate-PY'!B154,'Funding Tables'!B:B,0))</f>
        <v>Lakehead District School Board</v>
      </c>
    </row>
    <row r="155" spans="1:4">
      <c r="A155">
        <f t="shared" si="2"/>
        <v>2</v>
      </c>
      <c r="B155" s="115" t="s">
        <v>20</v>
      </c>
      <c r="C155" s="116" t="s">
        <v>542</v>
      </c>
      <c r="D155" t="str">
        <f>INDEX('Funding Tables'!P:P,MATCH('Board Ventilation Strate-PY'!B155,'Funding Tables'!B:B,0))</f>
        <v>Lakehead District School Board</v>
      </c>
    </row>
    <row r="156" spans="1:4">
      <c r="A156">
        <f t="shared" si="2"/>
        <v>3</v>
      </c>
      <c r="B156" s="115" t="s">
        <v>20</v>
      </c>
      <c r="C156" s="116" t="s">
        <v>543</v>
      </c>
      <c r="D156" t="str">
        <f>INDEX('Funding Tables'!P:P,MATCH('Board Ventilation Strate-PY'!B156,'Funding Tables'!B:B,0))</f>
        <v>Lakehead District School Board</v>
      </c>
    </row>
    <row r="157" spans="1:4">
      <c r="A157">
        <f t="shared" si="2"/>
        <v>4</v>
      </c>
      <c r="B157" s="115" t="s">
        <v>20</v>
      </c>
      <c r="C157" s="116" t="s">
        <v>544</v>
      </c>
      <c r="D157" t="str">
        <f>INDEX('Funding Tables'!P:P,MATCH('Board Ventilation Strate-PY'!B157,'Funding Tables'!B:B,0))</f>
        <v>Lakehead District School Board</v>
      </c>
    </row>
    <row r="158" spans="1:4">
      <c r="A158">
        <f t="shared" si="2"/>
        <v>1</v>
      </c>
      <c r="B158" s="115">
        <v>100</v>
      </c>
      <c r="C158" s="116" t="s">
        <v>545</v>
      </c>
      <c r="D158" t="str">
        <f>INDEX('Funding Tables'!P:P,MATCH('Board Ventilation Strate-PY'!B158,'Funding Tables'!B:B,0))</f>
        <v>James Bay Lowlands Secondary School Board</v>
      </c>
    </row>
    <row r="159" spans="1:4">
      <c r="A159">
        <f t="shared" si="2"/>
        <v>2</v>
      </c>
      <c r="B159" s="115">
        <v>100</v>
      </c>
      <c r="C159" s="116" t="s">
        <v>546</v>
      </c>
      <c r="D159" t="str">
        <f>INDEX('Funding Tables'!P:P,MATCH('Board Ventilation Strate-PY'!B159,'Funding Tables'!B:B,0))</f>
        <v>James Bay Lowlands Secondary School Board</v>
      </c>
    </row>
    <row r="160" spans="1:4">
      <c r="A160">
        <f t="shared" si="2"/>
        <v>3</v>
      </c>
      <c r="B160" s="115">
        <v>100</v>
      </c>
      <c r="C160" s="116" t="s">
        <v>547</v>
      </c>
      <c r="D160" t="str">
        <f>INDEX('Funding Tables'!P:P,MATCH('Board Ventilation Strate-PY'!B160,'Funding Tables'!B:B,0))</f>
        <v>James Bay Lowlands Secondary School Board</v>
      </c>
    </row>
    <row r="161" spans="1:4">
      <c r="A161">
        <f t="shared" si="2"/>
        <v>4</v>
      </c>
      <c r="B161" s="115">
        <v>100</v>
      </c>
      <c r="C161" s="116" t="s">
        <v>548</v>
      </c>
      <c r="D161" t="str">
        <f>INDEX('Funding Tables'!P:P,MATCH('Board Ventilation Strate-PY'!B161,'Funding Tables'!B:B,0))</f>
        <v>James Bay Lowlands Secondary School Board</v>
      </c>
    </row>
    <row r="162" spans="1:4" ht="30">
      <c r="A162">
        <f t="shared" si="2"/>
        <v>1</v>
      </c>
      <c r="B162" s="115">
        <v>18</v>
      </c>
      <c r="C162" s="123" t="s">
        <v>549</v>
      </c>
      <c r="D162" t="str">
        <f>INDEX('Funding Tables'!P:P,MATCH('Board Ventilation Strate-PY'!B162,'Funding Tables'!B:B,0))</f>
        <v>Upper Grand District School Board</v>
      </c>
    </row>
    <row r="163" spans="1:4" ht="30">
      <c r="A163">
        <f t="shared" si="2"/>
        <v>2</v>
      </c>
      <c r="B163" s="115">
        <v>18</v>
      </c>
      <c r="C163" s="123" t="s">
        <v>550</v>
      </c>
      <c r="D163" t="str">
        <f>INDEX('Funding Tables'!P:P,MATCH('Board Ventilation Strate-PY'!B163,'Funding Tables'!B:B,0))</f>
        <v>Upper Grand District School Board</v>
      </c>
    </row>
    <row r="164" spans="1:4" ht="30">
      <c r="A164">
        <f t="shared" si="2"/>
        <v>3</v>
      </c>
      <c r="B164" s="115">
        <v>18</v>
      </c>
      <c r="C164" s="123" t="s">
        <v>551</v>
      </c>
      <c r="D164" t="str">
        <f>INDEX('Funding Tables'!P:P,MATCH('Board Ventilation Strate-PY'!B164,'Funding Tables'!B:B,0))</f>
        <v>Upper Grand District School Board</v>
      </c>
    </row>
    <row r="165" spans="1:4" ht="30">
      <c r="A165">
        <f t="shared" si="2"/>
        <v>4</v>
      </c>
      <c r="B165" s="115">
        <v>18</v>
      </c>
      <c r="C165" s="123" t="s">
        <v>552</v>
      </c>
      <c r="D165" t="str">
        <f>INDEX('Funding Tables'!P:P,MATCH('Board Ventilation Strate-PY'!B165,'Funding Tables'!B:B,0))</f>
        <v>Upper Grand District School Board</v>
      </c>
    </row>
    <row r="166" spans="1:4">
      <c r="A166">
        <f t="shared" si="2"/>
        <v>1</v>
      </c>
      <c r="B166" s="115">
        <v>22</v>
      </c>
      <c r="C166" s="116" t="s">
        <v>553</v>
      </c>
      <c r="D166" t="str">
        <f>INDEX('Funding Tables'!P:P,MATCH('Board Ventilation Strate-PY'!B166,'Funding Tables'!B:B,0))</f>
        <v>District School Board of Niagara</v>
      </c>
    </row>
    <row r="167" spans="1:4">
      <c r="A167">
        <f t="shared" si="2"/>
        <v>2</v>
      </c>
      <c r="B167" s="115">
        <v>22</v>
      </c>
      <c r="C167" s="116" t="s">
        <v>554</v>
      </c>
      <c r="D167" t="str">
        <f>INDEX('Funding Tables'!P:P,MATCH('Board Ventilation Strate-PY'!B167,'Funding Tables'!B:B,0))</f>
        <v>District School Board of Niagara</v>
      </c>
    </row>
    <row r="168" spans="1:4">
      <c r="A168">
        <f t="shared" si="2"/>
        <v>3</v>
      </c>
      <c r="B168" s="115">
        <v>22</v>
      </c>
      <c r="C168" s="116" t="s">
        <v>555</v>
      </c>
      <c r="D168" t="str">
        <f>INDEX('Funding Tables'!P:P,MATCH('Board Ventilation Strate-PY'!B168,'Funding Tables'!B:B,0))</f>
        <v>District School Board of Niagara</v>
      </c>
    </row>
    <row r="169" spans="1:4">
      <c r="A169">
        <f t="shared" si="2"/>
        <v>4</v>
      </c>
      <c r="B169" s="115">
        <v>22</v>
      </c>
      <c r="C169" s="116" t="s">
        <v>556</v>
      </c>
      <c r="D169" t="str">
        <f>INDEX('Funding Tables'!P:P,MATCH('Board Ventilation Strate-PY'!B169,'Funding Tables'!B:B,0))</f>
        <v>District School Board of Niagara</v>
      </c>
    </row>
    <row r="170" spans="1:4" ht="30">
      <c r="A170">
        <f t="shared" si="2"/>
        <v>1</v>
      </c>
      <c r="B170" s="115">
        <v>46</v>
      </c>
      <c r="C170" s="124" t="s">
        <v>557</v>
      </c>
      <c r="D170" t="str">
        <f>INDEX('Funding Tables'!P:P,MATCH('Board Ventilation Strate-PY'!B170,'Funding Tables'!B:B,0))</f>
        <v>Halton Catholic District School Board</v>
      </c>
    </row>
    <row r="171" spans="1:4" ht="30">
      <c r="A171">
        <f t="shared" si="2"/>
        <v>2</v>
      </c>
      <c r="B171" s="115">
        <v>46</v>
      </c>
      <c r="C171" s="124" t="s">
        <v>558</v>
      </c>
      <c r="D171" t="str">
        <f>INDEX('Funding Tables'!P:P,MATCH('Board Ventilation Strate-PY'!B171,'Funding Tables'!B:B,0))</f>
        <v>Halton Catholic District School Board</v>
      </c>
    </row>
    <row r="172" spans="1:4">
      <c r="A172">
        <f t="shared" si="2"/>
        <v>3</v>
      </c>
      <c r="B172" s="115">
        <v>46</v>
      </c>
      <c r="C172" s="124" t="s">
        <v>559</v>
      </c>
      <c r="D172" t="str">
        <f>INDEX('Funding Tables'!P:P,MATCH('Board Ventilation Strate-PY'!B172,'Funding Tables'!B:B,0))</f>
        <v>Halton Catholic District School Board</v>
      </c>
    </row>
    <row r="173" spans="1:4">
      <c r="A173">
        <f t="shared" si="2"/>
        <v>4</v>
      </c>
      <c r="B173" s="115">
        <v>46</v>
      </c>
      <c r="C173" s="124" t="s">
        <v>560</v>
      </c>
      <c r="D173" t="str">
        <f>INDEX('Funding Tables'!P:P,MATCH('Board Ventilation Strate-PY'!B173,'Funding Tables'!B:B,0))</f>
        <v>Halton Catholic District School Board</v>
      </c>
    </row>
    <row r="174" spans="1:4">
      <c r="A174">
        <f t="shared" si="2"/>
        <v>1</v>
      </c>
      <c r="B174" s="115">
        <v>32</v>
      </c>
      <c r="C174" s="116" t="s">
        <v>561</v>
      </c>
      <c r="D174" t="str">
        <f>INDEX('Funding Tables'!P:P,MATCH('Board Ventilation Strate-PY'!B174,'Funding Tables'!B:B,0))</f>
        <v>Sudbury Catholic District School Board</v>
      </c>
    </row>
    <row r="175" spans="1:4" ht="30">
      <c r="A175">
        <f t="shared" si="2"/>
        <v>2</v>
      </c>
      <c r="B175" s="115">
        <v>32</v>
      </c>
      <c r="C175" s="116" t="s">
        <v>562</v>
      </c>
      <c r="D175" t="str">
        <f>INDEX('Funding Tables'!P:P,MATCH('Board Ventilation Strate-PY'!B175,'Funding Tables'!B:B,0))</f>
        <v>Sudbury Catholic District School Board</v>
      </c>
    </row>
    <row r="176" spans="1:4">
      <c r="A176">
        <f t="shared" si="2"/>
        <v>3</v>
      </c>
      <c r="B176" s="115">
        <v>32</v>
      </c>
      <c r="C176" s="116" t="s">
        <v>563</v>
      </c>
      <c r="D176" t="str">
        <f>INDEX('Funding Tables'!P:P,MATCH('Board Ventilation Strate-PY'!B176,'Funding Tables'!B:B,0))</f>
        <v>Sudbury Catholic District School Board</v>
      </c>
    </row>
    <row r="177" spans="1:4">
      <c r="A177">
        <f t="shared" si="2"/>
        <v>4</v>
      </c>
      <c r="B177" s="115">
        <v>32</v>
      </c>
      <c r="C177" s="116" t="s">
        <v>564</v>
      </c>
      <c r="D177" t="str">
        <f>INDEX('Funding Tables'!P:P,MATCH('Board Ventilation Strate-PY'!B177,'Funding Tables'!B:B,0))</f>
        <v>Sudbury Catholic District School Board</v>
      </c>
    </row>
    <row r="178" spans="1:4">
      <c r="A178">
        <f t="shared" si="2"/>
        <v>1</v>
      </c>
      <c r="B178" s="115">
        <v>35</v>
      </c>
      <c r="C178" s="116" t="s">
        <v>565</v>
      </c>
      <c r="D178" t="str">
        <f>INDEX('Funding Tables'!P:P,MATCH('Board Ventilation Strate-PY'!B178,'Funding Tables'!B:B,0))</f>
        <v>Bruce-Grey Catholic District School Board</v>
      </c>
    </row>
    <row r="179" spans="1:4">
      <c r="A179">
        <f t="shared" si="2"/>
        <v>2</v>
      </c>
      <c r="B179" s="115">
        <v>35</v>
      </c>
      <c r="C179" s="116" t="s">
        <v>566</v>
      </c>
      <c r="D179" t="str">
        <f>INDEX('Funding Tables'!P:P,MATCH('Board Ventilation Strate-PY'!B179,'Funding Tables'!B:B,0))</f>
        <v>Bruce-Grey Catholic District School Board</v>
      </c>
    </row>
    <row r="180" spans="1:4">
      <c r="A180">
        <f t="shared" si="2"/>
        <v>3</v>
      </c>
      <c r="B180" s="115">
        <v>35</v>
      </c>
      <c r="C180" s="116" t="s">
        <v>567</v>
      </c>
      <c r="D180" t="str">
        <f>INDEX('Funding Tables'!P:P,MATCH('Board Ventilation Strate-PY'!B180,'Funding Tables'!B:B,0))</f>
        <v>Bruce-Grey Catholic District School Board</v>
      </c>
    </row>
    <row r="181" spans="1:4">
      <c r="A181">
        <f t="shared" si="2"/>
        <v>4</v>
      </c>
      <c r="B181" s="115">
        <v>35</v>
      </c>
      <c r="C181" s="116" t="s">
        <v>568</v>
      </c>
      <c r="D181" t="str">
        <f>INDEX('Funding Tables'!P:P,MATCH('Board Ventilation Strate-PY'!B181,'Funding Tables'!B:B,0))</f>
        <v>Bruce-Grey Catholic District School Board</v>
      </c>
    </row>
    <row r="182" spans="1:4">
      <c r="A182">
        <f t="shared" si="2"/>
        <v>1</v>
      </c>
      <c r="B182" s="115">
        <v>57</v>
      </c>
      <c r="C182" s="116" t="s">
        <v>569</v>
      </c>
      <c r="D182" t="str">
        <f>INDEX('Funding Tables'!P:P,MATCH('Board Ventilation Strate-PY'!B182,'Funding Tables'!B:B,0))</f>
        <v>Conseil scolaire public du Grand Nord de l’Ontario</v>
      </c>
    </row>
    <row r="183" spans="1:4" ht="30">
      <c r="A183">
        <f t="shared" si="2"/>
        <v>2</v>
      </c>
      <c r="B183" s="115">
        <v>57</v>
      </c>
      <c r="C183" s="116" t="s">
        <v>570</v>
      </c>
      <c r="D183" t="str">
        <f>INDEX('Funding Tables'!P:P,MATCH('Board Ventilation Strate-PY'!B183,'Funding Tables'!B:B,0))</f>
        <v>Conseil scolaire public du Grand Nord de l’Ontario</v>
      </c>
    </row>
    <row r="184" spans="1:4">
      <c r="A184">
        <f t="shared" si="2"/>
        <v>3</v>
      </c>
      <c r="B184" s="115">
        <v>57</v>
      </c>
      <c r="C184" s="116" t="s">
        <v>571</v>
      </c>
      <c r="D184" t="str">
        <f>INDEX('Funding Tables'!P:P,MATCH('Board Ventilation Strate-PY'!B184,'Funding Tables'!B:B,0))</f>
        <v>Conseil scolaire public du Grand Nord de l’Ontario</v>
      </c>
    </row>
    <row r="185" spans="1:4">
      <c r="A185">
        <f t="shared" si="2"/>
        <v>4</v>
      </c>
      <c r="B185" s="115">
        <v>57</v>
      </c>
      <c r="C185" s="116" t="s">
        <v>572</v>
      </c>
      <c r="D185" t="str">
        <f>INDEX('Funding Tables'!P:P,MATCH('Board Ventilation Strate-PY'!B185,'Funding Tables'!B:B,0))</f>
        <v>Conseil scolaire public du Grand Nord de l’Ontario</v>
      </c>
    </row>
    <row r="186" spans="1:4" ht="15.75">
      <c r="A186">
        <f t="shared" si="2"/>
        <v>1</v>
      </c>
      <c r="B186" s="115">
        <v>37</v>
      </c>
      <c r="C186" s="120" t="s">
        <v>573</v>
      </c>
      <c r="D186" t="str">
        <f>INDEX('Funding Tables'!P:P,MATCH('Board Ventilation Strate-PY'!B186,'Funding Tables'!B:B,0))</f>
        <v>Windsor-Essex Catholic District School Board</v>
      </c>
    </row>
    <row r="187" spans="1:4" ht="15.75">
      <c r="A187">
        <f t="shared" si="2"/>
        <v>2</v>
      </c>
      <c r="B187" s="115">
        <v>37</v>
      </c>
      <c r="C187" s="120" t="s">
        <v>574</v>
      </c>
      <c r="D187" t="str">
        <f>INDEX('Funding Tables'!P:P,MATCH('Board Ventilation Strate-PY'!B187,'Funding Tables'!B:B,0))</f>
        <v>Windsor-Essex Catholic District School Board</v>
      </c>
    </row>
    <row r="188" spans="1:4" ht="31.5">
      <c r="A188">
        <f t="shared" si="2"/>
        <v>3</v>
      </c>
      <c r="B188" s="115">
        <v>37</v>
      </c>
      <c r="C188" s="120" t="s">
        <v>575</v>
      </c>
      <c r="D188" t="str">
        <f>INDEX('Funding Tables'!P:P,MATCH('Board Ventilation Strate-PY'!B188,'Funding Tables'!B:B,0))</f>
        <v>Windsor-Essex Catholic District School Board</v>
      </c>
    </row>
    <row r="189" spans="1:4" ht="31.5">
      <c r="A189">
        <f t="shared" si="2"/>
        <v>4</v>
      </c>
      <c r="B189" s="115">
        <v>37</v>
      </c>
      <c r="C189" s="120" t="s">
        <v>576</v>
      </c>
      <c r="D189" t="str">
        <f>INDEX('Funding Tables'!P:P,MATCH('Board Ventilation Strate-PY'!B189,'Funding Tables'!B:B,0))</f>
        <v>Windsor-Essex Catholic District School Board</v>
      </c>
    </row>
    <row r="190" spans="1:4" ht="47.25">
      <c r="A190">
        <f t="shared" si="2"/>
        <v>5</v>
      </c>
      <c r="B190" s="115">
        <v>37</v>
      </c>
      <c r="C190" s="120" t="s">
        <v>577</v>
      </c>
      <c r="D190" t="str">
        <f>INDEX('Funding Tables'!P:P,MATCH('Board Ventilation Strate-PY'!B190,'Funding Tables'!B:B,0))</f>
        <v>Windsor-Essex Catholic District School Board</v>
      </c>
    </row>
    <row r="191" spans="1:4" ht="31.5">
      <c r="A191">
        <f t="shared" si="2"/>
        <v>6</v>
      </c>
      <c r="B191" s="115">
        <v>37</v>
      </c>
      <c r="C191" s="120" t="s">
        <v>578</v>
      </c>
      <c r="D191" t="str">
        <f>INDEX('Funding Tables'!P:P,MATCH('Board Ventilation Strate-PY'!B191,'Funding Tables'!B:B,0))</f>
        <v>Windsor-Essex Catholic District School Board</v>
      </c>
    </row>
    <row r="192" spans="1:4" ht="30">
      <c r="A192">
        <f t="shared" si="2"/>
        <v>1</v>
      </c>
      <c r="B192" s="115" t="s">
        <v>23</v>
      </c>
      <c r="C192" s="116" t="s">
        <v>579</v>
      </c>
      <c r="D192" t="str">
        <f>INDEX('Funding Tables'!P:P,MATCH('Board Ventilation Strate-PY'!B192,'Funding Tables'!B:B,0))</f>
        <v>Nipissing-Parry Sound Catholic District School Board</v>
      </c>
    </row>
    <row r="193" spans="1:4">
      <c r="A193">
        <f t="shared" si="2"/>
        <v>2</v>
      </c>
      <c r="B193" s="115" t="s">
        <v>23</v>
      </c>
      <c r="C193" s="116" t="s">
        <v>580</v>
      </c>
      <c r="D193" t="str">
        <f>INDEX('Funding Tables'!P:P,MATCH('Board Ventilation Strate-PY'!B193,'Funding Tables'!B:B,0))</f>
        <v>Nipissing-Parry Sound Catholic District School Board</v>
      </c>
    </row>
    <row r="194" spans="1:4">
      <c r="A194">
        <f t="shared" si="2"/>
        <v>3</v>
      </c>
      <c r="B194" s="115" t="s">
        <v>23</v>
      </c>
      <c r="C194" s="116" t="s">
        <v>581</v>
      </c>
      <c r="D194" t="str">
        <f>INDEX('Funding Tables'!P:P,MATCH('Board Ventilation Strate-PY'!B194,'Funding Tables'!B:B,0))</f>
        <v>Nipissing-Parry Sound Catholic District School Board</v>
      </c>
    </row>
    <row r="195" spans="1:4">
      <c r="A195">
        <f t="shared" si="2"/>
        <v>4</v>
      </c>
      <c r="B195" s="115" t="s">
        <v>23</v>
      </c>
      <c r="C195" s="116" t="s">
        <v>582</v>
      </c>
      <c r="D195" t="str">
        <f>INDEX('Funding Tables'!P:P,MATCH('Board Ventilation Strate-PY'!B195,'Funding Tables'!B:B,0))</f>
        <v>Nipissing-Parry Sound Catholic District School Board</v>
      </c>
    </row>
    <row r="196" spans="1:4" ht="30">
      <c r="A196">
        <f t="shared" ref="A196:A259" si="3">IF(B196=B195,A195+1,1)</f>
        <v>1</v>
      </c>
      <c r="B196" s="115">
        <v>58</v>
      </c>
      <c r="C196" s="116" t="s">
        <v>583</v>
      </c>
      <c r="D196" t="str">
        <f>INDEX('Funding Tables'!P:P,MATCH('Board Ventilation Strate-PY'!B196,'Funding Tables'!B:B,0))</f>
        <v>Conseil scolaire Viamonde</v>
      </c>
    </row>
    <row r="197" spans="1:4" ht="30">
      <c r="A197">
        <f t="shared" si="3"/>
        <v>2</v>
      </c>
      <c r="B197" s="115">
        <v>58</v>
      </c>
      <c r="C197" s="116" t="s">
        <v>584</v>
      </c>
      <c r="D197" t="str">
        <f>INDEX('Funding Tables'!P:P,MATCH('Board Ventilation Strate-PY'!B197,'Funding Tables'!B:B,0))</f>
        <v>Conseil scolaire Viamonde</v>
      </c>
    </row>
    <row r="198" spans="1:4" ht="30">
      <c r="A198">
        <f t="shared" si="3"/>
        <v>3</v>
      </c>
      <c r="B198" s="115">
        <v>58</v>
      </c>
      <c r="C198" s="116" t="s">
        <v>585</v>
      </c>
      <c r="D198" t="str">
        <f>INDEX('Funding Tables'!P:P,MATCH('Board Ventilation Strate-PY'!B198,'Funding Tables'!B:B,0))</f>
        <v>Conseil scolaire Viamonde</v>
      </c>
    </row>
    <row r="199" spans="1:4" ht="30">
      <c r="A199">
        <f t="shared" si="3"/>
        <v>4</v>
      </c>
      <c r="B199" s="115">
        <v>58</v>
      </c>
      <c r="C199" s="116" t="s">
        <v>586</v>
      </c>
      <c r="D199" t="str">
        <f>INDEX('Funding Tables'!P:P,MATCH('Board Ventilation Strate-PY'!B199,'Funding Tables'!B:B,0))</f>
        <v>Conseil scolaire Viamonde</v>
      </c>
    </row>
    <row r="200" spans="1:4" ht="30">
      <c r="A200">
        <f t="shared" si="3"/>
        <v>1</v>
      </c>
      <c r="B200" s="115">
        <v>11</v>
      </c>
      <c r="C200" s="117" t="s">
        <v>587</v>
      </c>
      <c r="D200" t="str">
        <f>INDEX('Funding Tables'!P:P,MATCH('Board Ventilation Strate-PY'!B200,'Funding Tables'!B:B,0))</f>
        <v>Thames Valley District School Board</v>
      </c>
    </row>
    <row r="201" spans="1:4" ht="30">
      <c r="A201">
        <f t="shared" si="3"/>
        <v>2</v>
      </c>
      <c r="B201" s="115">
        <v>11</v>
      </c>
      <c r="C201" s="117" t="s">
        <v>588</v>
      </c>
      <c r="D201" t="str">
        <f>INDEX('Funding Tables'!P:P,MATCH('Board Ventilation Strate-PY'!B201,'Funding Tables'!B:B,0))</f>
        <v>Thames Valley District School Board</v>
      </c>
    </row>
    <row r="202" spans="1:4" ht="45">
      <c r="A202">
        <f t="shared" si="3"/>
        <v>3</v>
      </c>
      <c r="B202" s="115">
        <v>11</v>
      </c>
      <c r="C202" s="117" t="s">
        <v>589</v>
      </c>
      <c r="D202" t="str">
        <f>INDEX('Funding Tables'!P:P,MATCH('Board Ventilation Strate-PY'!B202,'Funding Tables'!B:B,0))</f>
        <v>Thames Valley District School Board</v>
      </c>
    </row>
    <row r="203" spans="1:4">
      <c r="A203">
        <f t="shared" si="3"/>
        <v>4</v>
      </c>
      <c r="B203" s="115">
        <v>11</v>
      </c>
      <c r="C203" s="117" t="s">
        <v>590</v>
      </c>
      <c r="D203" t="str">
        <f>INDEX('Funding Tables'!P:P,MATCH('Board Ventilation Strate-PY'!B203,'Funding Tables'!B:B,0))</f>
        <v>Thames Valley District School Board</v>
      </c>
    </row>
    <row r="204" spans="1:4">
      <c r="A204">
        <f t="shared" si="3"/>
        <v>1</v>
      </c>
      <c r="B204" s="115">
        <v>51</v>
      </c>
      <c r="C204" s="116" t="s">
        <v>591</v>
      </c>
      <c r="D204" t="str">
        <f>INDEX('Funding Tables'!P:P,MATCH('Board Ventilation Strate-PY'!B204,'Funding Tables'!B:B,0))</f>
        <v>Brant Haldimand Norfolk Catholic District School Board</v>
      </c>
    </row>
    <row r="205" spans="1:4">
      <c r="A205">
        <f t="shared" si="3"/>
        <v>2</v>
      </c>
      <c r="B205" s="115">
        <v>51</v>
      </c>
      <c r="C205" s="116" t="s">
        <v>592</v>
      </c>
      <c r="D205" t="str">
        <f>INDEX('Funding Tables'!P:P,MATCH('Board Ventilation Strate-PY'!B205,'Funding Tables'!B:B,0))</f>
        <v>Brant Haldimand Norfolk Catholic District School Board</v>
      </c>
    </row>
    <row r="206" spans="1:4">
      <c r="A206">
        <f t="shared" si="3"/>
        <v>3</v>
      </c>
      <c r="B206" s="115">
        <v>51</v>
      </c>
      <c r="C206" s="116" t="s">
        <v>593</v>
      </c>
      <c r="D206" t="str">
        <f>INDEX('Funding Tables'!P:P,MATCH('Board Ventilation Strate-PY'!B206,'Funding Tables'!B:B,0))</f>
        <v>Brant Haldimand Norfolk Catholic District School Board</v>
      </c>
    </row>
    <row r="207" spans="1:4">
      <c r="A207">
        <f t="shared" si="3"/>
        <v>4</v>
      </c>
      <c r="B207" s="115">
        <v>51</v>
      </c>
      <c r="C207" s="116" t="s">
        <v>594</v>
      </c>
      <c r="D207" t="str">
        <f>INDEX('Funding Tables'!P:P,MATCH('Board Ventilation Strate-PY'!B207,'Funding Tables'!B:B,0))</f>
        <v>Brant Haldimand Norfolk Catholic District School Board</v>
      </c>
    </row>
    <row r="208" spans="1:4">
      <c r="A208">
        <f t="shared" si="3"/>
        <v>1</v>
      </c>
      <c r="B208" s="115">
        <v>52</v>
      </c>
      <c r="C208" s="116" t="s">
        <v>595</v>
      </c>
      <c r="D208" t="str">
        <f>INDEX('Funding Tables'!P:P,MATCH('Board Ventilation Strate-PY'!B208,'Funding Tables'!B:B,0))</f>
        <v>Eastern Ontario Catholic District School Board</v>
      </c>
    </row>
    <row r="209" spans="1:4">
      <c r="A209">
        <f t="shared" si="3"/>
        <v>2</v>
      </c>
      <c r="B209" s="115">
        <v>52</v>
      </c>
      <c r="C209" s="116" t="s">
        <v>596</v>
      </c>
      <c r="D209" t="str">
        <f>INDEX('Funding Tables'!P:P,MATCH('Board Ventilation Strate-PY'!B209,'Funding Tables'!B:B,0))</f>
        <v>Eastern Ontario Catholic District School Board</v>
      </c>
    </row>
    <row r="210" spans="1:4">
      <c r="A210">
        <f t="shared" si="3"/>
        <v>3</v>
      </c>
      <c r="B210" s="115">
        <v>52</v>
      </c>
      <c r="C210" s="116" t="s">
        <v>597</v>
      </c>
      <c r="D210" t="str">
        <f>INDEX('Funding Tables'!P:P,MATCH('Board Ventilation Strate-PY'!B210,'Funding Tables'!B:B,0))</f>
        <v>Eastern Ontario Catholic District School Board</v>
      </c>
    </row>
    <row r="211" spans="1:4">
      <c r="A211">
        <f t="shared" si="3"/>
        <v>4</v>
      </c>
      <c r="B211" s="115">
        <v>52</v>
      </c>
      <c r="C211" s="116" t="s">
        <v>598</v>
      </c>
      <c r="D211" t="str">
        <f>INDEX('Funding Tables'!P:P,MATCH('Board Ventilation Strate-PY'!B211,'Funding Tables'!B:B,0))</f>
        <v>Eastern Ontario Catholic District School Board</v>
      </c>
    </row>
    <row r="212" spans="1:4">
      <c r="A212">
        <f t="shared" si="3"/>
        <v>1</v>
      </c>
      <c r="B212" s="115">
        <v>47</v>
      </c>
      <c r="C212" s="116" t="s">
        <v>599</v>
      </c>
      <c r="D212" t="str">
        <f>INDEX('Funding Tables'!P:P,MATCH('Board Ventilation Strate-PY'!B212,'Funding Tables'!B:B,0))</f>
        <v>Hamilton-Wentworth Catholic District School Board</v>
      </c>
    </row>
    <row r="213" spans="1:4" ht="30">
      <c r="A213">
        <f t="shared" si="3"/>
        <v>2</v>
      </c>
      <c r="B213" s="115">
        <v>47</v>
      </c>
      <c r="C213" s="116" t="s">
        <v>600</v>
      </c>
      <c r="D213" t="str">
        <f>INDEX('Funding Tables'!P:P,MATCH('Board Ventilation Strate-PY'!B213,'Funding Tables'!B:B,0))</f>
        <v>Hamilton-Wentworth Catholic District School Board</v>
      </c>
    </row>
    <row r="214" spans="1:4">
      <c r="A214">
        <f t="shared" si="3"/>
        <v>3</v>
      </c>
      <c r="B214" s="115">
        <v>47</v>
      </c>
      <c r="C214" s="116" t="s">
        <v>601</v>
      </c>
      <c r="D214" t="str">
        <f>INDEX('Funding Tables'!P:P,MATCH('Board Ventilation Strate-PY'!B214,'Funding Tables'!B:B,0))</f>
        <v>Hamilton-Wentworth Catholic District School Board</v>
      </c>
    </row>
    <row r="215" spans="1:4" ht="30">
      <c r="A215">
        <f t="shared" si="3"/>
        <v>4</v>
      </c>
      <c r="B215" s="115">
        <v>47</v>
      </c>
      <c r="C215" s="116" t="s">
        <v>602</v>
      </c>
      <c r="D215" t="str">
        <f>INDEX('Funding Tables'!P:P,MATCH('Board Ventilation Strate-PY'!B215,'Funding Tables'!B:B,0))</f>
        <v>Hamilton-Wentworth Catholic District School Board</v>
      </c>
    </row>
    <row r="216" spans="1:4">
      <c r="A216">
        <f t="shared" si="3"/>
        <v>1</v>
      </c>
      <c r="B216" s="115">
        <v>54</v>
      </c>
      <c r="C216" s="116" t="s">
        <v>603</v>
      </c>
      <c r="D216" t="str">
        <f>INDEX('Funding Tables'!P:P,MATCH('Board Ventilation Strate-PY'!B216,'Funding Tables'!B:B,0))</f>
        <v>Renfrew County Catholic District School Board</v>
      </c>
    </row>
    <row r="217" spans="1:4" ht="30">
      <c r="A217">
        <f t="shared" si="3"/>
        <v>2</v>
      </c>
      <c r="B217" s="115">
        <v>54</v>
      </c>
      <c r="C217" s="116" t="s">
        <v>604</v>
      </c>
      <c r="D217" t="str">
        <f>INDEX('Funding Tables'!P:P,MATCH('Board Ventilation Strate-PY'!B217,'Funding Tables'!B:B,0))</f>
        <v>Renfrew County Catholic District School Board</v>
      </c>
    </row>
    <row r="218" spans="1:4">
      <c r="A218">
        <f t="shared" si="3"/>
        <v>3</v>
      </c>
      <c r="B218" s="115">
        <v>54</v>
      </c>
      <c r="C218" s="116" t="s">
        <v>605</v>
      </c>
      <c r="D218" t="str">
        <f>INDEX('Funding Tables'!P:P,MATCH('Board Ventilation Strate-PY'!B218,'Funding Tables'!B:B,0))</f>
        <v>Renfrew County Catholic District School Board</v>
      </c>
    </row>
    <row r="219" spans="1:4">
      <c r="A219">
        <f t="shared" si="3"/>
        <v>4</v>
      </c>
      <c r="B219" s="115">
        <v>54</v>
      </c>
      <c r="C219" s="116" t="s">
        <v>606</v>
      </c>
      <c r="D219" t="str">
        <f>INDEX('Funding Tables'!P:P,MATCH('Board Ventilation Strate-PY'!B219,'Funding Tables'!B:B,0))</f>
        <v>Renfrew County Catholic District School Board</v>
      </c>
    </row>
    <row r="220" spans="1:4" ht="45">
      <c r="A220">
        <f t="shared" si="3"/>
        <v>1</v>
      </c>
      <c r="B220" s="115">
        <v>8</v>
      </c>
      <c r="C220" s="116" t="s">
        <v>607</v>
      </c>
      <c r="D220" t="str">
        <f>INDEX('Funding Tables'!P:P,MATCH('Board Ventilation Strate-PY'!B220,'Funding Tables'!B:B,0))</f>
        <v>Avon Maitland District School Board</v>
      </c>
    </row>
    <row r="221" spans="1:4" ht="45">
      <c r="A221">
        <f t="shared" si="3"/>
        <v>2</v>
      </c>
      <c r="B221" s="115">
        <v>8</v>
      </c>
      <c r="C221" s="116" t="s">
        <v>608</v>
      </c>
      <c r="D221" t="str">
        <f>INDEX('Funding Tables'!P:P,MATCH('Board Ventilation Strate-PY'!B221,'Funding Tables'!B:B,0))</f>
        <v>Avon Maitland District School Board</v>
      </c>
    </row>
    <row r="222" spans="1:4" ht="30">
      <c r="A222">
        <f t="shared" si="3"/>
        <v>3</v>
      </c>
      <c r="B222" s="115">
        <v>8</v>
      </c>
      <c r="C222" s="116" t="s">
        <v>609</v>
      </c>
      <c r="D222" t="str">
        <f>INDEX('Funding Tables'!P:P,MATCH('Board Ventilation Strate-PY'!B222,'Funding Tables'!B:B,0))</f>
        <v>Avon Maitland District School Board</v>
      </c>
    </row>
    <row r="223" spans="1:4" ht="30">
      <c r="A223">
        <f t="shared" si="3"/>
        <v>4</v>
      </c>
      <c r="B223" s="115">
        <v>8</v>
      </c>
      <c r="C223" s="116" t="s">
        <v>610</v>
      </c>
      <c r="D223" t="str">
        <f>INDEX('Funding Tables'!P:P,MATCH('Board Ventilation Strate-PY'!B223,'Funding Tables'!B:B,0))</f>
        <v>Avon Maitland District School Board</v>
      </c>
    </row>
    <row r="224" spans="1:4" ht="30">
      <c r="A224">
        <f t="shared" si="3"/>
        <v>1</v>
      </c>
      <c r="B224" s="115">
        <v>43</v>
      </c>
      <c r="C224" s="116" t="s">
        <v>611</v>
      </c>
      <c r="D224" t="str">
        <f>INDEX('Funding Tables'!P:P,MATCH('Board Ventilation Strate-PY'!B224,'Funding Tables'!B:B,0))</f>
        <v>Dufferin Peel Catholic District School Board</v>
      </c>
    </row>
    <row r="225" spans="1:4" ht="30">
      <c r="A225">
        <f t="shared" si="3"/>
        <v>2</v>
      </c>
      <c r="B225" s="115">
        <v>43</v>
      </c>
      <c r="C225" s="116" t="s">
        <v>612</v>
      </c>
      <c r="D225" t="str">
        <f>INDEX('Funding Tables'!P:P,MATCH('Board Ventilation Strate-PY'!B225,'Funding Tables'!B:B,0))</f>
        <v>Dufferin Peel Catholic District School Board</v>
      </c>
    </row>
    <row r="226" spans="1:4" ht="30">
      <c r="A226">
        <f t="shared" si="3"/>
        <v>3</v>
      </c>
      <c r="B226" s="115">
        <v>43</v>
      </c>
      <c r="C226" s="116" t="s">
        <v>613</v>
      </c>
      <c r="D226" t="str">
        <f>INDEX('Funding Tables'!P:P,MATCH('Board Ventilation Strate-PY'!B226,'Funding Tables'!B:B,0))</f>
        <v>Dufferin Peel Catholic District School Board</v>
      </c>
    </row>
    <row r="227" spans="1:4" ht="30">
      <c r="A227">
        <f t="shared" si="3"/>
        <v>4</v>
      </c>
      <c r="B227" s="115">
        <v>43</v>
      </c>
      <c r="C227" s="116" t="s">
        <v>614</v>
      </c>
      <c r="D227" t="str">
        <f>INDEX('Funding Tables'!P:P,MATCH('Board Ventilation Strate-PY'!B227,'Funding Tables'!B:B,0))</f>
        <v>Dufferin Peel Catholic District School Board</v>
      </c>
    </row>
    <row r="228" spans="1:4">
      <c r="A228">
        <f t="shared" si="3"/>
        <v>1</v>
      </c>
      <c r="B228" s="115">
        <v>48</v>
      </c>
      <c r="C228" s="116" t="s">
        <v>615</v>
      </c>
      <c r="D228" t="str">
        <f>INDEX('Funding Tables'!P:P,MATCH('Board Ventilation Strate-PY'!B228,'Funding Tables'!B:B,0))</f>
        <v>Wellington Catholic District School Board</v>
      </c>
    </row>
    <row r="229" spans="1:4">
      <c r="A229">
        <f t="shared" si="3"/>
        <v>2</v>
      </c>
      <c r="B229" s="115">
        <v>48</v>
      </c>
      <c r="C229" s="116" t="s">
        <v>616</v>
      </c>
      <c r="D229" t="str">
        <f>INDEX('Funding Tables'!P:P,MATCH('Board Ventilation Strate-PY'!B229,'Funding Tables'!B:B,0))</f>
        <v>Wellington Catholic District School Board</v>
      </c>
    </row>
    <row r="230" spans="1:4">
      <c r="A230">
        <f t="shared" si="3"/>
        <v>3</v>
      </c>
      <c r="B230" s="115">
        <v>48</v>
      </c>
      <c r="C230" s="116" t="s">
        <v>617</v>
      </c>
      <c r="D230" t="str">
        <f>INDEX('Funding Tables'!P:P,MATCH('Board Ventilation Strate-PY'!B230,'Funding Tables'!B:B,0))</f>
        <v>Wellington Catholic District School Board</v>
      </c>
    </row>
    <row r="231" spans="1:4">
      <c r="A231">
        <f t="shared" si="3"/>
        <v>4</v>
      </c>
      <c r="B231" s="115">
        <v>48</v>
      </c>
      <c r="C231" s="116" t="s">
        <v>618</v>
      </c>
      <c r="D231" t="str">
        <f>INDEX('Funding Tables'!P:P,MATCH('Board Ventilation Strate-PY'!B231,'Funding Tables'!B:B,0))</f>
        <v>Wellington Catholic District School Board</v>
      </c>
    </row>
    <row r="232" spans="1:4">
      <c r="A232">
        <f t="shared" si="3"/>
        <v>1</v>
      </c>
      <c r="B232" s="115">
        <v>2</v>
      </c>
      <c r="C232" s="116" t="s">
        <v>619</v>
      </c>
      <c r="D232" t="str">
        <f>INDEX('Funding Tables'!P:P,MATCH('Board Ventilation Strate-PY'!B232,'Funding Tables'!B:B,0))</f>
        <v>Algoma District School Board</v>
      </c>
    </row>
    <row r="233" spans="1:4">
      <c r="A233">
        <f t="shared" si="3"/>
        <v>2</v>
      </c>
      <c r="B233" s="115">
        <v>2</v>
      </c>
      <c r="C233" s="116" t="s">
        <v>620</v>
      </c>
      <c r="D233" t="str">
        <f>INDEX('Funding Tables'!P:P,MATCH('Board Ventilation Strate-PY'!B233,'Funding Tables'!B:B,0))</f>
        <v>Algoma District School Board</v>
      </c>
    </row>
    <row r="234" spans="1:4">
      <c r="A234">
        <f t="shared" si="3"/>
        <v>3</v>
      </c>
      <c r="B234" s="115">
        <v>2</v>
      </c>
      <c r="C234" s="116" t="s">
        <v>621</v>
      </c>
      <c r="D234" t="str">
        <f>INDEX('Funding Tables'!P:P,MATCH('Board Ventilation Strate-PY'!B234,'Funding Tables'!B:B,0))</f>
        <v>Algoma District School Board</v>
      </c>
    </row>
    <row r="235" spans="1:4">
      <c r="A235">
        <f t="shared" si="3"/>
        <v>4</v>
      </c>
      <c r="B235" s="115">
        <v>2</v>
      </c>
      <c r="C235" s="116" t="s">
        <v>622</v>
      </c>
      <c r="D235" t="str">
        <f>INDEX('Funding Tables'!P:P,MATCH('Board Ventilation Strate-PY'!B235,'Funding Tables'!B:B,0))</f>
        <v>Algoma District School Board</v>
      </c>
    </row>
    <row r="236" spans="1:4">
      <c r="A236">
        <f t="shared" si="3"/>
        <v>1</v>
      </c>
      <c r="B236" s="115">
        <v>15</v>
      </c>
      <c r="C236" s="116" t="s">
        <v>623</v>
      </c>
      <c r="D236" t="str">
        <f>INDEX('Funding Tables'!P:P,MATCH('Board Ventilation Strate-PY'!B236,'Funding Tables'!B:B,0))</f>
        <v>Trillium Lakelands District School Board</v>
      </c>
    </row>
    <row r="237" spans="1:4">
      <c r="A237">
        <f t="shared" si="3"/>
        <v>2</v>
      </c>
      <c r="B237" s="115">
        <v>15</v>
      </c>
      <c r="C237" s="116" t="s">
        <v>624</v>
      </c>
      <c r="D237" t="str">
        <f>INDEX('Funding Tables'!P:P,MATCH('Board Ventilation Strate-PY'!B237,'Funding Tables'!B:B,0))</f>
        <v>Trillium Lakelands District School Board</v>
      </c>
    </row>
    <row r="238" spans="1:4" ht="30">
      <c r="A238">
        <f t="shared" si="3"/>
        <v>3</v>
      </c>
      <c r="B238" s="115">
        <v>15</v>
      </c>
      <c r="C238" s="116" t="s">
        <v>625</v>
      </c>
      <c r="D238" t="str">
        <f>INDEX('Funding Tables'!P:P,MATCH('Board Ventilation Strate-PY'!B238,'Funding Tables'!B:B,0))</f>
        <v>Trillium Lakelands District School Board</v>
      </c>
    </row>
    <row r="239" spans="1:4">
      <c r="A239">
        <f t="shared" si="3"/>
        <v>4</v>
      </c>
      <c r="B239" s="115">
        <v>15</v>
      </c>
      <c r="C239" s="116" t="s">
        <v>626</v>
      </c>
      <c r="D239" t="str">
        <f>INDEX('Funding Tables'!P:P,MATCH('Board Ventilation Strate-PY'!B239,'Funding Tables'!B:B,0))</f>
        <v>Trillium Lakelands District School Board</v>
      </c>
    </row>
    <row r="240" spans="1:4" ht="30">
      <c r="A240">
        <f t="shared" si="3"/>
        <v>1</v>
      </c>
      <c r="B240" s="115">
        <v>19</v>
      </c>
      <c r="C240" s="116" t="s">
        <v>627</v>
      </c>
      <c r="D240" t="str">
        <f>INDEX('Funding Tables'!P:P,MATCH('Board Ventilation Strate-PY'!B240,'Funding Tables'!B:B,0))</f>
        <v>Peel District School Board</v>
      </c>
    </row>
    <row r="241" spans="1:4">
      <c r="A241">
        <f t="shared" si="3"/>
        <v>2</v>
      </c>
      <c r="B241" s="115">
        <v>19</v>
      </c>
      <c r="C241" s="116" t="s">
        <v>628</v>
      </c>
      <c r="D241" t="str">
        <f>INDEX('Funding Tables'!P:P,MATCH('Board Ventilation Strate-PY'!B241,'Funding Tables'!B:B,0))</f>
        <v>Peel District School Board</v>
      </c>
    </row>
    <row r="242" spans="1:4">
      <c r="A242">
        <f t="shared" si="3"/>
        <v>3</v>
      </c>
      <c r="B242" s="115">
        <v>19</v>
      </c>
      <c r="C242" s="116" t="s">
        <v>629</v>
      </c>
      <c r="D242" t="str">
        <f>INDEX('Funding Tables'!P:P,MATCH('Board Ventilation Strate-PY'!B242,'Funding Tables'!B:B,0))</f>
        <v>Peel District School Board</v>
      </c>
    </row>
    <row r="243" spans="1:4">
      <c r="A243">
        <f t="shared" si="3"/>
        <v>4</v>
      </c>
      <c r="B243" s="115">
        <v>19</v>
      </c>
      <c r="C243" s="116" t="s">
        <v>630</v>
      </c>
      <c r="D243" t="str">
        <f>INDEX('Funding Tables'!P:P,MATCH('Board Ventilation Strate-PY'!B243,'Funding Tables'!B:B,0))</f>
        <v>Peel District School Board</v>
      </c>
    </row>
    <row r="244" spans="1:4">
      <c r="A244">
        <f t="shared" si="3"/>
        <v>1</v>
      </c>
      <c r="B244" s="115">
        <v>12</v>
      </c>
      <c r="C244" s="116" t="s">
        <v>631</v>
      </c>
      <c r="D244" t="str">
        <f>INDEX('Funding Tables'!P:P,MATCH('Board Ventilation Strate-PY'!B244,'Funding Tables'!B:B,0))</f>
        <v>Toronto District School Board</v>
      </c>
    </row>
    <row r="245" spans="1:4">
      <c r="A245">
        <f t="shared" si="3"/>
        <v>2</v>
      </c>
      <c r="B245" s="115">
        <v>12</v>
      </c>
      <c r="C245" s="116" t="s">
        <v>632</v>
      </c>
      <c r="D245" t="str">
        <f>INDEX('Funding Tables'!P:P,MATCH('Board Ventilation Strate-PY'!B245,'Funding Tables'!B:B,0))</f>
        <v>Toronto District School Board</v>
      </c>
    </row>
    <row r="246" spans="1:4">
      <c r="A246">
        <f t="shared" si="3"/>
        <v>3</v>
      </c>
      <c r="B246" s="115">
        <v>12</v>
      </c>
      <c r="C246" s="116" t="s">
        <v>633</v>
      </c>
      <c r="D246" t="str">
        <f>INDEX('Funding Tables'!P:P,MATCH('Board Ventilation Strate-PY'!B246,'Funding Tables'!B:B,0))</f>
        <v>Toronto District School Board</v>
      </c>
    </row>
    <row r="247" spans="1:4">
      <c r="A247">
        <f t="shared" si="3"/>
        <v>4</v>
      </c>
      <c r="B247" s="115">
        <v>12</v>
      </c>
      <c r="C247" s="116" t="s">
        <v>634</v>
      </c>
      <c r="D247" t="str">
        <f>INDEX('Funding Tables'!P:P,MATCH('Board Ventilation Strate-PY'!B247,'Funding Tables'!B:B,0))</f>
        <v>Toronto District School Board</v>
      </c>
    </row>
    <row r="248" spans="1:4">
      <c r="A248">
        <f t="shared" si="3"/>
        <v>1</v>
      </c>
      <c r="B248" s="115" t="s">
        <v>25</v>
      </c>
      <c r="C248" s="116" t="s">
        <v>635</v>
      </c>
      <c r="D248" t="str">
        <f>INDEX('Funding Tables'!P:P,MATCH('Board Ventilation Strate-PY'!B248,'Funding Tables'!B:B,0))</f>
        <v>Kenora Catholic District School Board</v>
      </c>
    </row>
    <row r="249" spans="1:4">
      <c r="A249">
        <f t="shared" si="3"/>
        <v>2</v>
      </c>
      <c r="B249" s="115" t="s">
        <v>25</v>
      </c>
      <c r="C249" s="116" t="s">
        <v>636</v>
      </c>
      <c r="D249" t="str">
        <f>INDEX('Funding Tables'!P:P,MATCH('Board Ventilation Strate-PY'!B249,'Funding Tables'!B:B,0))</f>
        <v>Kenora Catholic District School Board</v>
      </c>
    </row>
    <row r="250" spans="1:4">
      <c r="A250">
        <f t="shared" si="3"/>
        <v>3</v>
      </c>
      <c r="B250" s="115" t="s">
        <v>25</v>
      </c>
      <c r="C250" s="116" t="s">
        <v>637</v>
      </c>
      <c r="D250" t="str">
        <f>INDEX('Funding Tables'!P:P,MATCH('Board Ventilation Strate-PY'!B250,'Funding Tables'!B:B,0))</f>
        <v>Kenora Catholic District School Board</v>
      </c>
    </row>
    <row r="251" spans="1:4">
      <c r="A251">
        <f t="shared" si="3"/>
        <v>4</v>
      </c>
      <c r="B251" s="115" t="s">
        <v>25</v>
      </c>
      <c r="C251" s="116" t="s">
        <v>638</v>
      </c>
      <c r="D251" t="str">
        <f>INDEX('Funding Tables'!P:P,MATCH('Board Ventilation Strate-PY'!B251,'Funding Tables'!B:B,0))</f>
        <v>Kenora Catholic District School Board</v>
      </c>
    </row>
    <row r="252" spans="1:4" ht="30">
      <c r="A252">
        <f t="shared" si="3"/>
        <v>1</v>
      </c>
      <c r="B252" s="115">
        <v>40</v>
      </c>
      <c r="C252" s="116" t="s">
        <v>639</v>
      </c>
      <c r="D252" t="str">
        <f>INDEX('Funding Tables'!P:P,MATCH('Board Ventilation Strate-PY'!B252,'Funding Tables'!B:B,0))</f>
        <v>Toronto Catholic District School Board</v>
      </c>
    </row>
    <row r="253" spans="1:4" ht="30">
      <c r="A253">
        <f t="shared" si="3"/>
        <v>2</v>
      </c>
      <c r="B253" s="115">
        <v>40</v>
      </c>
      <c r="C253" s="116" t="s">
        <v>640</v>
      </c>
      <c r="D253" t="str">
        <f>INDEX('Funding Tables'!P:P,MATCH('Board Ventilation Strate-PY'!B253,'Funding Tables'!B:B,0))</f>
        <v>Toronto Catholic District School Board</v>
      </c>
    </row>
    <row r="254" spans="1:4" ht="30">
      <c r="A254">
        <f t="shared" si="3"/>
        <v>3</v>
      </c>
      <c r="B254" s="115">
        <v>40</v>
      </c>
      <c r="C254" s="116" t="s">
        <v>641</v>
      </c>
      <c r="D254" t="str">
        <f>INDEX('Funding Tables'!P:P,MATCH('Board Ventilation Strate-PY'!B254,'Funding Tables'!B:B,0))</f>
        <v>Toronto Catholic District School Board</v>
      </c>
    </row>
    <row r="255" spans="1:4" ht="30">
      <c r="A255">
        <f t="shared" si="3"/>
        <v>4</v>
      </c>
      <c r="B255" s="115">
        <v>40</v>
      </c>
      <c r="C255" s="116" t="s">
        <v>642</v>
      </c>
      <c r="D255" t="str">
        <f>INDEX('Funding Tables'!P:P,MATCH('Board Ventilation Strate-PY'!B255,'Funding Tables'!B:B,0))</f>
        <v>Toronto Catholic District School Board</v>
      </c>
    </row>
    <row r="256" spans="1:4">
      <c r="A256">
        <f t="shared" si="3"/>
        <v>1</v>
      </c>
      <c r="B256" s="115">
        <v>55</v>
      </c>
      <c r="C256" s="116" t="s">
        <v>643</v>
      </c>
      <c r="D256" t="str">
        <f>INDEX('Funding Tables'!P:P,MATCH('Board Ventilation Strate-PY'!B256,'Funding Tables'!B:B,0))</f>
        <v>Algonquin and Lakeshore Catholic District School Board</v>
      </c>
    </row>
    <row r="257" spans="1:4" ht="30">
      <c r="A257">
        <f t="shared" si="3"/>
        <v>2</v>
      </c>
      <c r="B257" s="115">
        <v>55</v>
      </c>
      <c r="C257" s="116" t="s">
        <v>644</v>
      </c>
      <c r="D257" t="str">
        <f>INDEX('Funding Tables'!P:P,MATCH('Board Ventilation Strate-PY'!B257,'Funding Tables'!B:B,0))</f>
        <v>Algonquin and Lakeshore Catholic District School Board</v>
      </c>
    </row>
    <row r="258" spans="1:4">
      <c r="A258">
        <f t="shared" si="3"/>
        <v>3</v>
      </c>
      <c r="B258" s="115">
        <v>55</v>
      </c>
      <c r="C258" s="116" t="s">
        <v>645</v>
      </c>
      <c r="D258" t="str">
        <f>INDEX('Funding Tables'!P:P,MATCH('Board Ventilation Strate-PY'!B258,'Funding Tables'!B:B,0))</f>
        <v>Algonquin and Lakeshore Catholic District School Board</v>
      </c>
    </row>
    <row r="259" spans="1:4" ht="30">
      <c r="A259">
        <f t="shared" si="3"/>
        <v>4</v>
      </c>
      <c r="B259" s="115">
        <v>55</v>
      </c>
      <c r="C259" s="116" t="s">
        <v>646</v>
      </c>
      <c r="D259" t="str">
        <f>INDEX('Funding Tables'!P:P,MATCH('Board Ventilation Strate-PY'!B259,'Funding Tables'!B:B,0))</f>
        <v>Algonquin and Lakeshore Catholic District School Board</v>
      </c>
    </row>
    <row r="260" spans="1:4">
      <c r="A260">
        <f t="shared" ref="A260:A287" si="4">IF(B260=B259,A259+1,1)</f>
        <v>1</v>
      </c>
      <c r="B260" s="115">
        <v>102</v>
      </c>
      <c r="C260" s="116" t="s">
        <v>647</v>
      </c>
      <c r="D260" t="str">
        <f>INDEX('Funding Tables'!P:P,MATCH('Board Ventilation Strate-PY'!B260,'Funding Tables'!B:B,0))</f>
        <v>Moosonee District School Area Board</v>
      </c>
    </row>
    <row r="261" spans="1:4">
      <c r="A261">
        <f t="shared" si="4"/>
        <v>2</v>
      </c>
      <c r="B261" s="115">
        <v>102</v>
      </c>
      <c r="C261" s="116" t="s">
        <v>546</v>
      </c>
      <c r="D261" t="str">
        <f>INDEX('Funding Tables'!P:P,MATCH('Board Ventilation Strate-PY'!B261,'Funding Tables'!B:B,0))</f>
        <v>Moosonee District School Area Board</v>
      </c>
    </row>
    <row r="262" spans="1:4">
      <c r="A262">
        <f t="shared" si="4"/>
        <v>3</v>
      </c>
      <c r="B262" s="115">
        <v>102</v>
      </c>
      <c r="C262" s="116" t="s">
        <v>547</v>
      </c>
      <c r="D262" t="str">
        <f>INDEX('Funding Tables'!P:P,MATCH('Board Ventilation Strate-PY'!B262,'Funding Tables'!B:B,0))</f>
        <v>Moosonee District School Area Board</v>
      </c>
    </row>
    <row r="263" spans="1:4">
      <c r="A263">
        <f t="shared" si="4"/>
        <v>4</v>
      </c>
      <c r="B263" s="115">
        <v>102</v>
      </c>
      <c r="C263" s="116" t="s">
        <v>648</v>
      </c>
      <c r="D263" t="str">
        <f>INDEX('Funding Tables'!P:P,MATCH('Board Ventilation Strate-PY'!B263,'Funding Tables'!B:B,0))</f>
        <v>Moosonee District School Area Board</v>
      </c>
    </row>
    <row r="264" spans="1:4" ht="30">
      <c r="A264">
        <f t="shared" si="4"/>
        <v>1</v>
      </c>
      <c r="B264" s="115">
        <v>20</v>
      </c>
      <c r="C264" s="116" t="s">
        <v>649</v>
      </c>
      <c r="D264" t="str">
        <f>INDEX('Funding Tables'!P:P,MATCH('Board Ventilation Strate-PY'!B264,'Funding Tables'!B:B,0))</f>
        <v>Halton District School Board</v>
      </c>
    </row>
    <row r="265" spans="1:4">
      <c r="A265">
        <f t="shared" si="4"/>
        <v>2</v>
      </c>
      <c r="B265" s="115">
        <v>20</v>
      </c>
      <c r="C265" s="116" t="s">
        <v>650</v>
      </c>
      <c r="D265" t="str">
        <f>INDEX('Funding Tables'!P:P,MATCH('Board Ventilation Strate-PY'!B265,'Funding Tables'!B:B,0))</f>
        <v>Halton District School Board</v>
      </c>
    </row>
    <row r="266" spans="1:4" ht="30">
      <c r="A266">
        <f t="shared" si="4"/>
        <v>3</v>
      </c>
      <c r="B266" s="115">
        <v>20</v>
      </c>
      <c r="C266" s="116" t="s">
        <v>651</v>
      </c>
      <c r="D266" t="str">
        <f>INDEX('Funding Tables'!P:P,MATCH('Board Ventilation Strate-PY'!B266,'Funding Tables'!B:B,0))</f>
        <v>Halton District School Board</v>
      </c>
    </row>
    <row r="267" spans="1:4" ht="30">
      <c r="A267">
        <f t="shared" si="4"/>
        <v>4</v>
      </c>
      <c r="B267" s="115">
        <v>20</v>
      </c>
      <c r="C267" s="116" t="s">
        <v>652</v>
      </c>
      <c r="D267" t="str">
        <f>INDEX('Funding Tables'!P:P,MATCH('Board Ventilation Strate-PY'!B267,'Funding Tables'!B:B,0))</f>
        <v>Halton District School Board</v>
      </c>
    </row>
    <row r="268" spans="1:4">
      <c r="A268">
        <f t="shared" si="4"/>
        <v>1</v>
      </c>
      <c r="B268" s="115">
        <v>4</v>
      </c>
      <c r="C268" s="116" t="s">
        <v>653</v>
      </c>
      <c r="D268" t="str">
        <f>INDEX('Funding Tables'!P:P,MATCH('Board Ventilation Strate-PY'!B268,'Funding Tables'!B:B,0))</f>
        <v>Near North District School Board</v>
      </c>
    </row>
    <row r="269" spans="1:4" ht="45">
      <c r="A269">
        <f t="shared" si="4"/>
        <v>2</v>
      </c>
      <c r="B269" s="115">
        <v>4</v>
      </c>
      <c r="C269" s="116" t="s">
        <v>654</v>
      </c>
      <c r="D269" t="str">
        <f>INDEX('Funding Tables'!P:P,MATCH('Board Ventilation Strate-PY'!B269,'Funding Tables'!B:B,0))</f>
        <v>Near North District School Board</v>
      </c>
    </row>
    <row r="270" spans="1:4" ht="30">
      <c r="A270">
        <f t="shared" si="4"/>
        <v>3</v>
      </c>
      <c r="B270" s="115">
        <v>4</v>
      </c>
      <c r="C270" s="116" t="s">
        <v>655</v>
      </c>
      <c r="D270" t="str">
        <f>INDEX('Funding Tables'!P:P,MATCH('Board Ventilation Strate-PY'!B270,'Funding Tables'!B:B,0))</f>
        <v>Near North District School Board</v>
      </c>
    </row>
    <row r="271" spans="1:4" ht="30">
      <c r="A271">
        <f t="shared" si="4"/>
        <v>4</v>
      </c>
      <c r="B271" s="115">
        <v>4</v>
      </c>
      <c r="C271" s="116" t="s">
        <v>656</v>
      </c>
      <c r="D271" t="str">
        <f>INDEX('Funding Tables'!P:P,MATCH('Board Ventilation Strate-PY'!B271,'Funding Tables'!B:B,0))</f>
        <v>Near North District School Board</v>
      </c>
    </row>
    <row r="272" spans="1:4">
      <c r="A272">
        <f t="shared" si="4"/>
        <v>1</v>
      </c>
      <c r="B272" s="115" t="s">
        <v>21</v>
      </c>
      <c r="C272" s="116" t="s">
        <v>657</v>
      </c>
      <c r="D272" t="str">
        <f>INDEX('Funding Tables'!P:P,MATCH('Board Ventilation Strate-PY'!B272,'Funding Tables'!B:B,0))</f>
        <v>Superior-Greenstone District School Board</v>
      </c>
    </row>
    <row r="273" spans="1:4">
      <c r="A273">
        <f t="shared" si="4"/>
        <v>2</v>
      </c>
      <c r="B273" s="115" t="s">
        <v>21</v>
      </c>
      <c r="C273" s="116" t="s">
        <v>658</v>
      </c>
      <c r="D273" t="str">
        <f>INDEX('Funding Tables'!P:P,MATCH('Board Ventilation Strate-PY'!B273,'Funding Tables'!B:B,0))</f>
        <v>Superior-Greenstone District School Board</v>
      </c>
    </row>
    <row r="274" spans="1:4" ht="30">
      <c r="A274">
        <f t="shared" si="4"/>
        <v>3</v>
      </c>
      <c r="B274" s="115" t="s">
        <v>21</v>
      </c>
      <c r="C274" s="116" t="s">
        <v>659</v>
      </c>
      <c r="D274" t="str">
        <f>INDEX('Funding Tables'!P:P,MATCH('Board Ventilation Strate-PY'!B274,'Funding Tables'!B:B,0))</f>
        <v>Superior-Greenstone District School Board</v>
      </c>
    </row>
    <row r="275" spans="1:4">
      <c r="A275">
        <f t="shared" si="4"/>
        <v>4</v>
      </c>
      <c r="B275" s="115" t="s">
        <v>21</v>
      </c>
      <c r="C275" s="116" t="s">
        <v>660</v>
      </c>
      <c r="D275" t="str">
        <f>INDEX('Funding Tables'!P:P,MATCH('Board Ventilation Strate-PY'!B275,'Funding Tables'!B:B,0))</f>
        <v>Superior-Greenstone District School Board</v>
      </c>
    </row>
    <row r="276" spans="1:4" ht="30">
      <c r="A276">
        <f t="shared" si="4"/>
        <v>1</v>
      </c>
      <c r="B276" s="115">
        <v>62</v>
      </c>
      <c r="C276" s="116" t="s">
        <v>661</v>
      </c>
      <c r="D276" t="str">
        <f>INDEX('Funding Tables'!P:P,MATCH('Board Ventilation Strate-PY'!B276,'Funding Tables'!B:B,0))</f>
        <v>Conseil scolaire de district catholique des Aurores boréales</v>
      </c>
    </row>
    <row r="277" spans="1:4" ht="30">
      <c r="A277">
        <f t="shared" si="4"/>
        <v>2</v>
      </c>
      <c r="B277" s="115">
        <v>62</v>
      </c>
      <c r="C277" s="116" t="s">
        <v>662</v>
      </c>
      <c r="D277" t="str">
        <f>INDEX('Funding Tables'!P:P,MATCH('Board Ventilation Strate-PY'!B277,'Funding Tables'!B:B,0))</f>
        <v>Conseil scolaire de district catholique des Aurores boréales</v>
      </c>
    </row>
    <row r="278" spans="1:4" ht="30">
      <c r="A278">
        <f t="shared" si="4"/>
        <v>3</v>
      </c>
      <c r="B278" s="115">
        <v>62</v>
      </c>
      <c r="C278" s="116" t="s">
        <v>663</v>
      </c>
      <c r="D278" t="str">
        <f>INDEX('Funding Tables'!P:P,MATCH('Board Ventilation Strate-PY'!B278,'Funding Tables'!B:B,0))</f>
        <v>Conseil scolaire de district catholique des Aurores boréales</v>
      </c>
    </row>
    <row r="279" spans="1:4" ht="30">
      <c r="A279">
        <f t="shared" si="4"/>
        <v>4</v>
      </c>
      <c r="B279" s="115">
        <v>62</v>
      </c>
      <c r="C279" s="116" t="s">
        <v>664</v>
      </c>
      <c r="D279" t="str">
        <f>INDEX('Funding Tables'!P:P,MATCH('Board Ventilation Strate-PY'!B279,'Funding Tables'!B:B,0))</f>
        <v>Conseil scolaire de district catholique des Aurores boréales</v>
      </c>
    </row>
    <row r="280" spans="1:4">
      <c r="A280">
        <f t="shared" si="4"/>
        <v>1</v>
      </c>
      <c r="B280" s="115">
        <v>7</v>
      </c>
      <c r="C280" s="116" t="s">
        <v>665</v>
      </c>
      <c r="D280" t="str">
        <f>INDEX('Funding Tables'!P:P,MATCH('Board Ventilation Strate-PY'!B280,'Funding Tables'!B:B,0))</f>
        <v>Bluewater District School Board</v>
      </c>
    </row>
    <row r="281" spans="1:4">
      <c r="A281">
        <f t="shared" si="4"/>
        <v>2</v>
      </c>
      <c r="B281" s="115">
        <v>7</v>
      </c>
      <c r="C281" s="116" t="s">
        <v>666</v>
      </c>
      <c r="D281" t="str">
        <f>INDEX('Funding Tables'!P:P,MATCH('Board Ventilation Strate-PY'!B281,'Funding Tables'!B:B,0))</f>
        <v>Bluewater District School Board</v>
      </c>
    </row>
    <row r="282" spans="1:4">
      <c r="A282">
        <f t="shared" si="4"/>
        <v>3</v>
      </c>
      <c r="B282" s="115">
        <v>7</v>
      </c>
      <c r="C282" s="116" t="s">
        <v>667</v>
      </c>
      <c r="D282" t="str">
        <f>INDEX('Funding Tables'!P:P,MATCH('Board Ventilation Strate-PY'!B282,'Funding Tables'!B:B,0))</f>
        <v>Bluewater District School Board</v>
      </c>
    </row>
    <row r="283" spans="1:4">
      <c r="A283">
        <f t="shared" si="4"/>
        <v>4</v>
      </c>
      <c r="B283" s="115">
        <v>7</v>
      </c>
      <c r="C283" s="116" t="s">
        <v>668</v>
      </c>
      <c r="D283" t="str">
        <f>INDEX('Funding Tables'!P:P,MATCH('Board Ventilation Strate-PY'!B283,'Funding Tables'!B:B,0))</f>
        <v>Bluewater District School Board</v>
      </c>
    </row>
    <row r="284" spans="1:4">
      <c r="A284">
        <f t="shared" si="4"/>
        <v>1</v>
      </c>
      <c r="B284" s="115">
        <v>101</v>
      </c>
      <c r="C284" s="116" t="s">
        <v>669</v>
      </c>
      <c r="D284" t="str">
        <f>INDEX('Funding Tables'!P:P,MATCH('Board Ventilation Strate-PY'!B284,'Funding Tables'!B:B,0))</f>
        <v>Moose Factory Island District School Area Board</v>
      </c>
    </row>
    <row r="285" spans="1:4">
      <c r="A285">
        <f t="shared" si="4"/>
        <v>2</v>
      </c>
      <c r="B285" s="115">
        <v>101</v>
      </c>
      <c r="C285" s="116" t="s">
        <v>670</v>
      </c>
      <c r="D285" t="str">
        <f>INDEX('Funding Tables'!P:P,MATCH('Board Ventilation Strate-PY'!B285,'Funding Tables'!B:B,0))</f>
        <v>Moose Factory Island District School Area Board</v>
      </c>
    </row>
    <row r="286" spans="1:4">
      <c r="A286">
        <f t="shared" si="4"/>
        <v>3</v>
      </c>
      <c r="B286" s="115">
        <v>101</v>
      </c>
      <c r="C286" s="116" t="s">
        <v>671</v>
      </c>
      <c r="D286" t="str">
        <f>INDEX('Funding Tables'!P:P,MATCH('Board Ventilation Strate-PY'!B286,'Funding Tables'!B:B,0))</f>
        <v>Moose Factory Island District School Area Board</v>
      </c>
    </row>
    <row r="287" spans="1:4">
      <c r="A287">
        <f t="shared" si="4"/>
        <v>4</v>
      </c>
      <c r="B287" s="115">
        <v>101</v>
      </c>
      <c r="C287" s="116" t="s">
        <v>672</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E85"/>
  <sheetViews>
    <sheetView workbookViewId="0">
      <selection activeCell="AB2" sqref="AB2"/>
    </sheetView>
  </sheetViews>
  <sheetFormatPr defaultRowHeight="15"/>
  <cols>
    <col min="2" max="2" width="9.140625" style="13"/>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0" hidden="1" customWidth="1"/>
    <col min="31" max="31" width="57.7109375" hidden="1" customWidth="1"/>
    <col min="32" max="32" width="0" hidden="1" customWidth="1"/>
  </cols>
  <sheetData>
    <row r="1" spans="1:31" ht="15.75">
      <c r="A1" s="46" t="s">
        <v>55</v>
      </c>
      <c r="C1" s="14" t="s">
        <v>15</v>
      </c>
      <c r="D1" s="153" t="s">
        <v>16</v>
      </c>
      <c r="E1" s="153"/>
      <c r="F1" s="154" t="s">
        <v>17</v>
      </c>
      <c r="G1" s="154"/>
      <c r="P1" s="14" t="s">
        <v>15</v>
      </c>
      <c r="Q1" s="49"/>
      <c r="R1" s="49"/>
      <c r="S1" s="49"/>
      <c r="T1" s="49"/>
      <c r="U1" s="49"/>
      <c r="V1" t="s">
        <v>62</v>
      </c>
    </row>
    <row r="2" spans="1:31" ht="60">
      <c r="A2" t="s">
        <v>9</v>
      </c>
      <c r="B2" s="13" t="s">
        <v>10</v>
      </c>
      <c r="C2" t="s">
        <v>11</v>
      </c>
      <c r="D2" s="14" t="s">
        <v>12</v>
      </c>
      <c r="E2" s="14" t="s">
        <v>13</v>
      </c>
      <c r="F2" s="14" t="s">
        <v>12</v>
      </c>
      <c r="G2" s="14" t="s">
        <v>13</v>
      </c>
      <c r="H2" s="14" t="s">
        <v>14</v>
      </c>
      <c r="I2" s="14" t="s">
        <v>30</v>
      </c>
      <c r="J2" s="14" t="s">
        <v>31</v>
      </c>
      <c r="K2" s="14" t="s">
        <v>0</v>
      </c>
      <c r="L2" s="14" t="s">
        <v>32</v>
      </c>
      <c r="M2" s="14" t="s">
        <v>33</v>
      </c>
      <c r="N2" s="14" t="s">
        <v>34</v>
      </c>
      <c r="O2" s="18" t="s">
        <v>35</v>
      </c>
      <c r="P2" t="s">
        <v>11</v>
      </c>
      <c r="Q2" s="49" t="s">
        <v>56</v>
      </c>
      <c r="R2" s="49" t="s">
        <v>57</v>
      </c>
      <c r="S2" s="50" t="s">
        <v>60</v>
      </c>
      <c r="T2" s="50" t="s">
        <v>58</v>
      </c>
      <c r="U2" s="50" t="s">
        <v>59</v>
      </c>
      <c r="V2" s="51" t="s">
        <v>61</v>
      </c>
      <c r="W2" s="51" t="s">
        <v>99</v>
      </c>
      <c r="X2" s="51" t="s">
        <v>100</v>
      </c>
      <c r="Y2" s="73"/>
      <c r="Z2" s="73"/>
      <c r="AA2" s="73"/>
      <c r="AE2" s="59" t="s">
        <v>64</v>
      </c>
    </row>
    <row r="3" spans="1:31">
      <c r="A3">
        <v>1</v>
      </c>
      <c r="B3" s="13">
        <v>1</v>
      </c>
      <c r="C3" t="s">
        <v>296</v>
      </c>
      <c r="D3" s="15"/>
      <c r="E3" s="15"/>
      <c r="F3" s="15"/>
      <c r="G3" s="15"/>
      <c r="H3" s="15"/>
      <c r="I3" s="15"/>
      <c r="J3" s="15"/>
      <c r="K3" s="52" t="str">
        <f>IF($C3='4. Board Level Worksheet'!$C$5,'4. Board Level Worksheet'!$C$18,"")</f>
        <v/>
      </c>
      <c r="L3" s="52" t="str">
        <f>IF($C3='4. Board Level Worksheet'!$C$5,'4. Board Level Worksheet'!$C$19,"")</f>
        <v/>
      </c>
      <c r="M3" s="54" t="str">
        <f>IF($C3='4. Board Level Worksheet'!$C$5,'4. Board Level Worksheet'!$C$21,"")</f>
        <v/>
      </c>
      <c r="N3" s="54" t="str">
        <f>IF($C3='4. Board Level Worksheet'!$C$5,'4. Board Level Worksheet'!$C$28,"")</f>
        <v/>
      </c>
      <c r="O3" s="54"/>
      <c r="P3" t="s">
        <v>296</v>
      </c>
      <c r="Q3" s="54">
        <v>293100</v>
      </c>
      <c r="R3" s="54">
        <v>293100</v>
      </c>
      <c r="S3" s="54">
        <v>161908</v>
      </c>
      <c r="T3" s="54">
        <v>18000</v>
      </c>
      <c r="U3" s="54">
        <v>109</v>
      </c>
      <c r="V3" s="54">
        <f>U3*1000</f>
        <v>109000</v>
      </c>
      <c r="W3" s="54">
        <v>268398</v>
      </c>
      <c r="X3" s="54">
        <v>193307</v>
      </c>
      <c r="Y3" s="53"/>
      <c r="Z3" s="53"/>
      <c r="AA3" s="53"/>
      <c r="AE3" s="58" t="s">
        <v>68</v>
      </c>
    </row>
    <row r="4" spans="1:31">
      <c r="A4">
        <v>2</v>
      </c>
      <c r="B4" s="13">
        <v>2</v>
      </c>
      <c r="C4" t="s">
        <v>297</v>
      </c>
      <c r="D4" s="15"/>
      <c r="E4" s="15"/>
      <c r="F4" s="15"/>
      <c r="G4" s="15"/>
      <c r="H4" s="15"/>
      <c r="I4" s="15"/>
      <c r="J4" s="15"/>
      <c r="K4" s="52" t="str">
        <f>IF($C4='4. Board Level Worksheet'!$C$5,'4. Board Level Worksheet'!$C$18,"")</f>
        <v/>
      </c>
      <c r="L4" s="52" t="str">
        <f>IF($C4='4. Board Level Worksheet'!$C$5,'4. Board Level Worksheet'!$C$19,"")</f>
        <v/>
      </c>
      <c r="M4" s="54" t="str">
        <f>IF($C4='4. Board Level Worksheet'!$C$5,'4. Board Level Worksheet'!$C$21,"")</f>
        <v/>
      </c>
      <c r="N4" s="54" t="str">
        <f>IF($C4='4. Board Level Worksheet'!$C$5,'4. Board Level Worksheet'!$C$28,"")</f>
        <v/>
      </c>
      <c r="O4" s="54" t="str">
        <f>IF($C4='4. Board Level Worksheet'!$C$5,'4. Board Level Worksheet'!#REF!,"")</f>
        <v/>
      </c>
      <c r="P4" t="s">
        <v>297</v>
      </c>
      <c r="Q4" s="54">
        <v>416400</v>
      </c>
      <c r="R4" s="54">
        <v>416400</v>
      </c>
      <c r="S4" s="54">
        <v>178138</v>
      </c>
      <c r="T4" s="54">
        <v>28000</v>
      </c>
      <c r="U4" s="54">
        <v>132</v>
      </c>
      <c r="V4" s="54">
        <f t="shared" ref="V4:V67" si="0">U4*1000</f>
        <v>132000</v>
      </c>
      <c r="W4" s="54">
        <v>323016</v>
      </c>
      <c r="X4" s="54">
        <v>227876</v>
      </c>
      <c r="Y4" s="53"/>
      <c r="Z4" s="53"/>
      <c r="AA4" s="53"/>
      <c r="AE4" s="58" t="s">
        <v>65</v>
      </c>
    </row>
    <row r="5" spans="1:31">
      <c r="A5">
        <v>3</v>
      </c>
      <c r="B5" s="13">
        <v>3</v>
      </c>
      <c r="C5" t="s">
        <v>298</v>
      </c>
      <c r="D5" s="15"/>
      <c r="E5" s="15"/>
      <c r="F5" s="15"/>
      <c r="G5" s="15"/>
      <c r="H5" s="15"/>
      <c r="I5" s="15"/>
      <c r="J5" s="15"/>
      <c r="K5" s="52" t="str">
        <f>IF($C5='4. Board Level Worksheet'!$C$5,'4. Board Level Worksheet'!$C$18,"")</f>
        <v/>
      </c>
      <c r="L5" s="52" t="str">
        <f>IF($C5='4. Board Level Worksheet'!$C$5,'4. Board Level Worksheet'!$C$19,"")</f>
        <v/>
      </c>
      <c r="M5" s="54" t="str">
        <f>IF($C5='4. Board Level Worksheet'!$C$5,'4. Board Level Worksheet'!$C$21,"")</f>
        <v/>
      </c>
      <c r="N5" s="54" t="str">
        <f>IF($C5='4. Board Level Worksheet'!$C$5,'4. Board Level Worksheet'!$C$28,"")</f>
        <v/>
      </c>
      <c r="O5" s="54" t="str">
        <f>IF($C5='4. Board Level Worksheet'!$C$5,'4. Board Level Worksheet'!#REF!,"")</f>
        <v/>
      </c>
      <c r="P5" t="s">
        <v>298</v>
      </c>
      <c r="Q5" s="54">
        <v>449100</v>
      </c>
      <c r="R5" s="54">
        <v>449100</v>
      </c>
      <c r="S5" s="54">
        <v>208436</v>
      </c>
      <c r="T5" s="54">
        <v>34000</v>
      </c>
      <c r="U5" s="54">
        <v>900</v>
      </c>
      <c r="V5" s="54">
        <f t="shared" si="0"/>
        <v>900000</v>
      </c>
      <c r="W5" s="54">
        <v>510593</v>
      </c>
      <c r="X5" s="54">
        <v>327370</v>
      </c>
      <c r="Y5" s="53"/>
      <c r="Z5" s="53"/>
      <c r="AA5" s="53"/>
      <c r="AE5" s="58" t="s">
        <v>81</v>
      </c>
    </row>
    <row r="6" spans="1:31">
      <c r="A6">
        <v>4</v>
      </c>
      <c r="B6" s="13">
        <v>4</v>
      </c>
      <c r="C6" t="s">
        <v>299</v>
      </c>
      <c r="D6" s="15"/>
      <c r="E6" s="15"/>
      <c r="F6" s="15"/>
      <c r="G6" s="15"/>
      <c r="H6" s="15"/>
      <c r="I6" s="15"/>
      <c r="J6" s="15"/>
      <c r="K6" s="52" t="str">
        <f>IF($C6='4. Board Level Worksheet'!$C$5,'4. Board Level Worksheet'!$C$18,"")</f>
        <v/>
      </c>
      <c r="L6" s="52" t="str">
        <f>IF($C6='4. Board Level Worksheet'!$C$5,'4. Board Level Worksheet'!$C$19,"")</f>
        <v/>
      </c>
      <c r="M6" s="54" t="str">
        <f>IF($C6='4. Board Level Worksheet'!$C$5,'4. Board Level Worksheet'!$C$21,"")</f>
        <v/>
      </c>
      <c r="N6" s="54" t="str">
        <f>IF($C6='4. Board Level Worksheet'!$C$5,'4. Board Level Worksheet'!$C$28,"")</f>
        <v/>
      </c>
      <c r="O6" s="54" t="str">
        <f>IF($C6='4. Board Level Worksheet'!$C$5,'4. Board Level Worksheet'!#REF!,"")</f>
        <v/>
      </c>
      <c r="P6" t="s">
        <v>299</v>
      </c>
      <c r="Q6" s="54">
        <v>356200</v>
      </c>
      <c r="R6" s="54">
        <v>356200</v>
      </c>
      <c r="S6" s="54">
        <v>172157</v>
      </c>
      <c r="T6" s="54">
        <v>23000</v>
      </c>
      <c r="U6" s="54">
        <v>181</v>
      </c>
      <c r="V6" s="54">
        <f t="shared" si="0"/>
        <v>181000</v>
      </c>
      <c r="W6" s="54">
        <v>411489</v>
      </c>
      <c r="X6" s="54">
        <v>282901</v>
      </c>
      <c r="Y6" s="53"/>
      <c r="Z6" s="53"/>
      <c r="AA6" s="53"/>
    </row>
    <row r="7" spans="1:31">
      <c r="A7">
        <v>5</v>
      </c>
      <c r="B7" s="13" t="s">
        <v>18</v>
      </c>
      <c r="C7" t="s">
        <v>300</v>
      </c>
      <c r="D7" s="15"/>
      <c r="E7" s="15"/>
      <c r="F7" s="15"/>
      <c r="G7" s="15"/>
      <c r="H7" s="15"/>
      <c r="I7" s="15"/>
      <c r="J7" s="15"/>
      <c r="K7" s="52" t="str">
        <f>IF($C7='4. Board Level Worksheet'!$C$5,'4. Board Level Worksheet'!$C$18,"")</f>
        <v/>
      </c>
      <c r="L7" s="52" t="str">
        <f>IF($C7='4. Board Level Worksheet'!$C$5,'4. Board Level Worksheet'!$C$19,"")</f>
        <v/>
      </c>
      <c r="M7" s="54" t="str">
        <f>IF($C7='4. Board Level Worksheet'!$C$5,'4. Board Level Worksheet'!$C$21,"")</f>
        <v/>
      </c>
      <c r="N7" s="54" t="str">
        <f>IF($C7='4. Board Level Worksheet'!$C$5,'4. Board Level Worksheet'!$C$28,"")</f>
        <v/>
      </c>
      <c r="O7" s="54" t="str">
        <f>IF($C7='4. Board Level Worksheet'!$C$5,'4. Board Level Worksheet'!#REF!,"")</f>
        <v/>
      </c>
      <c r="P7" t="s">
        <v>300</v>
      </c>
      <c r="Q7" s="54">
        <v>170900</v>
      </c>
      <c r="R7" s="54">
        <v>170900</v>
      </c>
      <c r="S7" s="54">
        <v>101339</v>
      </c>
      <c r="T7" s="54">
        <v>13000</v>
      </c>
      <c r="U7" s="54">
        <v>23</v>
      </c>
      <c r="V7" s="54">
        <f t="shared" si="0"/>
        <v>23000</v>
      </c>
      <c r="W7" s="54">
        <v>107495</v>
      </c>
      <c r="X7" s="54">
        <v>87815</v>
      </c>
      <c r="Y7" s="53"/>
      <c r="Z7" s="53"/>
      <c r="AA7" s="53"/>
    </row>
    <row r="8" spans="1:31">
      <c r="A8">
        <v>6</v>
      </c>
      <c r="B8" s="13" t="s">
        <v>19</v>
      </c>
      <c r="C8" t="s">
        <v>301</v>
      </c>
      <c r="D8" s="15"/>
      <c r="E8" s="15"/>
      <c r="F8" s="15"/>
      <c r="G8" s="15"/>
      <c r="H8" s="15"/>
      <c r="I8" s="15"/>
      <c r="J8" s="15"/>
      <c r="K8" s="52" t="str">
        <f>IF($C8='4. Board Level Worksheet'!$C$5,'4. Board Level Worksheet'!$C$18,"")</f>
        <v/>
      </c>
      <c r="L8" s="52" t="str">
        <f>IF($C8='4. Board Level Worksheet'!$C$5,'4. Board Level Worksheet'!$C$19,"")</f>
        <v/>
      </c>
      <c r="M8" s="54" t="str">
        <f>IF($C8='4. Board Level Worksheet'!$C$5,'4. Board Level Worksheet'!$C$21,"")</f>
        <v/>
      </c>
      <c r="N8" s="54" t="str">
        <f>IF($C8='4. Board Level Worksheet'!$C$5,'4. Board Level Worksheet'!$C$28,"")</f>
        <v/>
      </c>
      <c r="O8" s="54" t="str">
        <f>IF($C8='4. Board Level Worksheet'!$C$5,'4. Board Level Worksheet'!#REF!,"")</f>
        <v/>
      </c>
      <c r="P8" t="s">
        <v>301</v>
      </c>
      <c r="Q8" s="54">
        <v>111400</v>
      </c>
      <c r="R8" s="54">
        <v>111400</v>
      </c>
      <c r="S8" s="54">
        <v>51128</v>
      </c>
      <c r="T8" s="54">
        <v>8000</v>
      </c>
      <c r="U8" s="54">
        <v>19</v>
      </c>
      <c r="V8" s="54">
        <f t="shared" si="0"/>
        <v>19000</v>
      </c>
      <c r="W8" s="54">
        <v>85994</v>
      </c>
      <c r="X8" s="54">
        <v>68688</v>
      </c>
      <c r="Y8" s="53"/>
      <c r="Z8" s="53"/>
      <c r="AA8" s="53"/>
    </row>
    <row r="9" spans="1:31">
      <c r="A9">
        <v>7</v>
      </c>
      <c r="B9" s="13" t="s">
        <v>20</v>
      </c>
      <c r="C9" t="s">
        <v>302</v>
      </c>
      <c r="D9" s="15"/>
      <c r="E9" s="15"/>
      <c r="F9" s="15"/>
      <c r="G9" s="15"/>
      <c r="H9" s="15"/>
      <c r="I9" s="15"/>
      <c r="J9" s="15"/>
      <c r="K9" s="52" t="str">
        <f>IF($C9='4. Board Level Worksheet'!$C$5,'4. Board Level Worksheet'!$C$18,"")</f>
        <v/>
      </c>
      <c r="L9" s="52" t="str">
        <f>IF($C9='4. Board Level Worksheet'!$C$5,'4. Board Level Worksheet'!$C$19,"")</f>
        <v/>
      </c>
      <c r="M9" s="54" t="str">
        <f>IF($C9='4. Board Level Worksheet'!$C$5,'4. Board Level Worksheet'!$C$21,"")</f>
        <v/>
      </c>
      <c r="N9" s="54" t="str">
        <f>IF($C9='4. Board Level Worksheet'!$C$5,'4. Board Level Worksheet'!$C$28,"")</f>
        <v/>
      </c>
      <c r="O9" s="54" t="str">
        <f>IF($C9='4. Board Level Worksheet'!$C$5,'4. Board Level Worksheet'!#REF!,"")</f>
        <v/>
      </c>
      <c r="P9" t="s">
        <v>302</v>
      </c>
      <c r="Q9" s="54">
        <v>293800</v>
      </c>
      <c r="R9" s="54">
        <v>293800</v>
      </c>
      <c r="S9" s="54">
        <v>122324</v>
      </c>
      <c r="T9" s="54">
        <v>20000</v>
      </c>
      <c r="U9" s="54">
        <v>26</v>
      </c>
      <c r="V9" s="54">
        <f t="shared" si="0"/>
        <v>26000</v>
      </c>
      <c r="W9" s="54">
        <v>164466</v>
      </c>
      <c r="X9" s="54">
        <v>129906</v>
      </c>
      <c r="Y9" s="53"/>
      <c r="Z9" s="53"/>
      <c r="AA9" s="53"/>
    </row>
    <row r="10" spans="1:31">
      <c r="A10">
        <v>8</v>
      </c>
      <c r="B10" s="13" t="s">
        <v>21</v>
      </c>
      <c r="C10" t="s">
        <v>303</v>
      </c>
      <c r="D10" s="15"/>
      <c r="E10" s="15"/>
      <c r="F10" s="15"/>
      <c r="G10" s="15"/>
      <c r="H10" s="15"/>
      <c r="I10" s="15"/>
      <c r="J10" s="15"/>
      <c r="K10" s="52" t="str">
        <f>IF($C10='4. Board Level Worksheet'!$C$5,'4. Board Level Worksheet'!$C$18,"")</f>
        <v/>
      </c>
      <c r="L10" s="52" t="str">
        <f>IF($C10='4. Board Level Worksheet'!$C$5,'4. Board Level Worksheet'!$C$19,"")</f>
        <v/>
      </c>
      <c r="M10" s="54" t="str">
        <f>IF($C10='4. Board Level Worksheet'!$C$5,'4. Board Level Worksheet'!$C$21,"")</f>
        <v/>
      </c>
      <c r="N10" s="54" t="str">
        <f>IF($C10='4. Board Level Worksheet'!$C$5,'4. Board Level Worksheet'!$C$28,"")</f>
        <v/>
      </c>
      <c r="O10" s="54" t="str">
        <f>IF($C10='4. Board Level Worksheet'!$C$5,'4. Board Level Worksheet'!#REF!,"")</f>
        <v/>
      </c>
      <c r="P10" t="s">
        <v>303</v>
      </c>
      <c r="Q10" s="54">
        <v>148200</v>
      </c>
      <c r="R10" s="54">
        <v>148200</v>
      </c>
      <c r="S10" s="54">
        <v>62121</v>
      </c>
      <c r="T10" s="54">
        <v>6000</v>
      </c>
      <c r="U10" s="54">
        <v>10</v>
      </c>
      <c r="V10" s="54">
        <f t="shared" si="0"/>
        <v>10000</v>
      </c>
      <c r="W10" s="54">
        <v>89867</v>
      </c>
      <c r="X10" s="54">
        <v>68731</v>
      </c>
      <c r="Y10" s="53"/>
      <c r="Z10" s="53"/>
      <c r="AA10" s="53"/>
    </row>
    <row r="11" spans="1:31">
      <c r="A11">
        <v>9</v>
      </c>
      <c r="B11" s="13">
        <v>7</v>
      </c>
      <c r="C11" t="s">
        <v>304</v>
      </c>
      <c r="D11" s="15"/>
      <c r="E11" s="15"/>
      <c r="F11" s="15"/>
      <c r="G11" s="15"/>
      <c r="H11" s="15"/>
      <c r="I11" s="15"/>
      <c r="J11" s="15"/>
      <c r="K11" s="52" t="str">
        <f>IF($C11='4. Board Level Worksheet'!$C$5,'4. Board Level Worksheet'!$C$18,"")</f>
        <v/>
      </c>
      <c r="L11" s="52" t="str">
        <f>IF($C11='4. Board Level Worksheet'!$C$5,'4. Board Level Worksheet'!$C$19,"")</f>
        <v/>
      </c>
      <c r="M11" s="54" t="str">
        <f>IF($C11='4. Board Level Worksheet'!$C$5,'4. Board Level Worksheet'!$C$21,"")</f>
        <v/>
      </c>
      <c r="N11" s="54" t="str">
        <f>IF($C11='4. Board Level Worksheet'!$C$5,'4. Board Level Worksheet'!$C$28,"")</f>
        <v/>
      </c>
      <c r="O11" s="54" t="str">
        <f>IF($C11='4. Board Level Worksheet'!$C$5,'4. Board Level Worksheet'!#REF!,"")</f>
        <v/>
      </c>
      <c r="P11" t="s">
        <v>304</v>
      </c>
      <c r="Q11" s="54">
        <v>452800</v>
      </c>
      <c r="R11" s="54">
        <v>452800</v>
      </c>
      <c r="S11" s="54">
        <v>264305</v>
      </c>
      <c r="T11" s="54">
        <v>45000</v>
      </c>
      <c r="U11" s="54">
        <v>103</v>
      </c>
      <c r="V11" s="54">
        <f t="shared" si="0"/>
        <v>103000</v>
      </c>
      <c r="W11" s="54">
        <v>266574</v>
      </c>
      <c r="X11" s="54">
        <v>207518</v>
      </c>
      <c r="Y11" s="53"/>
      <c r="Z11" s="53"/>
      <c r="AA11" s="53"/>
    </row>
    <row r="12" spans="1:31">
      <c r="A12">
        <v>10</v>
      </c>
      <c r="B12" s="13">
        <v>8</v>
      </c>
      <c r="C12" t="s">
        <v>305</v>
      </c>
      <c r="D12" s="15"/>
      <c r="E12" s="15"/>
      <c r="F12" s="15"/>
      <c r="G12" s="15"/>
      <c r="H12" s="15"/>
      <c r="I12" s="15"/>
      <c r="J12" s="15"/>
      <c r="K12" s="52" t="str">
        <f>IF($C12='4. Board Level Worksheet'!$C$5,'4. Board Level Worksheet'!$C$18,"")</f>
        <v/>
      </c>
      <c r="L12" s="52" t="str">
        <f>IF($C12='4. Board Level Worksheet'!$C$5,'4. Board Level Worksheet'!$C$19,"")</f>
        <v/>
      </c>
      <c r="M12" s="54" t="str">
        <f>IF($C12='4. Board Level Worksheet'!$C$5,'4. Board Level Worksheet'!$C$21,"")</f>
        <v/>
      </c>
      <c r="N12" s="54" t="str">
        <f>IF($C12='4. Board Level Worksheet'!$C$5,'4. Board Level Worksheet'!$C$28,"")</f>
        <v/>
      </c>
      <c r="O12" s="54" t="str">
        <f>IF($C12='4. Board Level Worksheet'!$C$5,'4. Board Level Worksheet'!#REF!,"")</f>
        <v/>
      </c>
      <c r="P12" t="s">
        <v>305</v>
      </c>
      <c r="Q12" s="54">
        <v>402900</v>
      </c>
      <c r="R12" s="54">
        <v>402900</v>
      </c>
      <c r="S12" s="54">
        <v>256236.00000000003</v>
      </c>
      <c r="T12" s="54">
        <v>34000</v>
      </c>
      <c r="U12" s="54">
        <v>62</v>
      </c>
      <c r="V12" s="54">
        <f t="shared" si="0"/>
        <v>62000</v>
      </c>
      <c r="W12" s="54">
        <v>237936</v>
      </c>
      <c r="X12" s="54">
        <v>186714</v>
      </c>
      <c r="Y12" s="53"/>
      <c r="Z12" s="53"/>
      <c r="AA12" s="53"/>
    </row>
    <row r="13" spans="1:31">
      <c r="A13">
        <v>11</v>
      </c>
      <c r="B13" s="13">
        <v>9</v>
      </c>
      <c r="C13" t="s">
        <v>306</v>
      </c>
      <c r="D13" s="15"/>
      <c r="E13" s="15"/>
      <c r="F13" s="15"/>
      <c r="G13" s="15"/>
      <c r="H13" s="15"/>
      <c r="I13" s="15"/>
      <c r="J13" s="15"/>
      <c r="K13" s="52" t="str">
        <f>IF($C13='4. Board Level Worksheet'!$C$5,'4. Board Level Worksheet'!$C$18,"")</f>
        <v/>
      </c>
      <c r="L13" s="52" t="str">
        <f>IF($C13='4. Board Level Worksheet'!$C$5,'4. Board Level Worksheet'!$C$19,"")</f>
        <v/>
      </c>
      <c r="M13" s="54" t="str">
        <f>IF($C13='4. Board Level Worksheet'!$C$5,'4. Board Level Worksheet'!$C$21,"")</f>
        <v/>
      </c>
      <c r="N13" s="54" t="str">
        <f>IF($C13='4. Board Level Worksheet'!$C$5,'4. Board Level Worksheet'!$C$28,"")</f>
        <v/>
      </c>
      <c r="O13" s="54" t="str">
        <f>IF($C13='4. Board Level Worksheet'!$C$5,'4. Board Level Worksheet'!#REF!,"")</f>
        <v/>
      </c>
      <c r="P13" t="s">
        <v>306</v>
      </c>
      <c r="Q13" s="54">
        <v>846400</v>
      </c>
      <c r="R13" s="54">
        <v>846400</v>
      </c>
      <c r="S13" s="54">
        <v>483008</v>
      </c>
      <c r="T13" s="54">
        <v>72000</v>
      </c>
      <c r="U13" s="54">
        <v>491</v>
      </c>
      <c r="V13" s="54">
        <f t="shared" si="0"/>
        <v>491000</v>
      </c>
      <c r="W13" s="54">
        <v>604347</v>
      </c>
      <c r="X13" s="54">
        <v>436073</v>
      </c>
      <c r="Y13" s="53"/>
      <c r="Z13" s="53"/>
      <c r="AA13" s="53"/>
    </row>
    <row r="14" spans="1:31">
      <c r="A14">
        <v>12</v>
      </c>
      <c r="B14" s="13">
        <v>10</v>
      </c>
      <c r="C14" t="s">
        <v>307</v>
      </c>
      <c r="D14" s="15"/>
      <c r="E14" s="15"/>
      <c r="F14" s="15"/>
      <c r="G14" s="15"/>
      <c r="H14" s="15"/>
      <c r="I14" s="15"/>
      <c r="J14" s="15"/>
      <c r="K14" s="52" t="str">
        <f>IF($C14='4. Board Level Worksheet'!$C$5,'4. Board Level Worksheet'!$C$18,"")</f>
        <v/>
      </c>
      <c r="L14" s="52" t="str">
        <f>IF($C14='4. Board Level Worksheet'!$C$5,'4. Board Level Worksheet'!$C$19,"")</f>
        <v/>
      </c>
      <c r="M14" s="54" t="str">
        <f>IF($C14='4. Board Level Worksheet'!$C$5,'4. Board Level Worksheet'!$C$21,"")</f>
        <v/>
      </c>
      <c r="N14" s="54" t="str">
        <f>IF($C14='4. Board Level Worksheet'!$C$5,'4. Board Level Worksheet'!$C$28,"")</f>
        <v/>
      </c>
      <c r="O14" s="54" t="str">
        <f>IF($C14='4. Board Level Worksheet'!$C$5,'4. Board Level Worksheet'!#REF!,"")</f>
        <v/>
      </c>
      <c r="P14" t="s">
        <v>307</v>
      </c>
      <c r="Q14" s="54">
        <v>678400</v>
      </c>
      <c r="R14" s="54">
        <v>678400</v>
      </c>
      <c r="S14" s="54">
        <v>321547</v>
      </c>
      <c r="T14" s="54">
        <v>51000</v>
      </c>
      <c r="U14" s="54">
        <v>320</v>
      </c>
      <c r="V14" s="54">
        <f t="shared" si="0"/>
        <v>320000</v>
      </c>
      <c r="W14" s="54">
        <v>747340</v>
      </c>
      <c r="X14" s="54">
        <v>519372</v>
      </c>
      <c r="Y14" s="53"/>
      <c r="Z14" s="53"/>
      <c r="AA14" s="53"/>
    </row>
    <row r="15" spans="1:31">
      <c r="A15">
        <v>13</v>
      </c>
      <c r="B15" s="13">
        <v>11</v>
      </c>
      <c r="C15" t="s">
        <v>308</v>
      </c>
      <c r="D15" s="15"/>
      <c r="E15" s="15"/>
      <c r="F15" s="15"/>
      <c r="G15" s="15"/>
      <c r="H15" s="15"/>
      <c r="I15" s="15"/>
      <c r="J15" s="15"/>
      <c r="K15" s="52" t="str">
        <f>IF($C15='4. Board Level Worksheet'!$C$5,'4. Board Level Worksheet'!$C$18,"")</f>
        <v/>
      </c>
      <c r="L15" s="52" t="str">
        <f>IF($C15='4. Board Level Worksheet'!$C$5,'4. Board Level Worksheet'!$C$19,"")</f>
        <v/>
      </c>
      <c r="M15" s="54" t="str">
        <f>IF($C15='4. Board Level Worksheet'!$C$5,'4. Board Level Worksheet'!$C$21,"")</f>
        <v/>
      </c>
      <c r="N15" s="54" t="str">
        <f>IF($C15='4. Board Level Worksheet'!$C$5,'4. Board Level Worksheet'!$C$28,"")</f>
        <v/>
      </c>
      <c r="O15" s="54" t="str">
        <f>IF($C15='4. Board Level Worksheet'!$C$5,'4. Board Level Worksheet'!#REF!,"")</f>
        <v/>
      </c>
      <c r="P15" t="s">
        <v>308</v>
      </c>
      <c r="Q15" s="54">
        <v>1810200</v>
      </c>
      <c r="R15" s="54">
        <v>1810200</v>
      </c>
      <c r="S15" s="54">
        <v>1146633</v>
      </c>
      <c r="T15" s="54">
        <v>201000</v>
      </c>
      <c r="U15" s="54">
        <v>630</v>
      </c>
      <c r="V15" s="54">
        <f t="shared" si="0"/>
        <v>630000</v>
      </c>
      <c r="W15" s="54">
        <v>1209330</v>
      </c>
      <c r="X15" s="54">
        <v>908973</v>
      </c>
      <c r="Y15" s="53"/>
      <c r="Z15" s="53"/>
      <c r="AA15" s="53"/>
    </row>
    <row r="16" spans="1:31">
      <c r="A16">
        <v>14</v>
      </c>
      <c r="B16" s="13">
        <v>12</v>
      </c>
      <c r="C16" t="s">
        <v>309</v>
      </c>
      <c r="D16" s="15"/>
      <c r="E16" s="15"/>
      <c r="F16" s="15"/>
      <c r="G16" s="15"/>
      <c r="H16" s="15"/>
      <c r="I16" s="15"/>
      <c r="J16" s="15"/>
      <c r="K16" s="52" t="str">
        <f>IF($C16='4. Board Level Worksheet'!$C$5,'4. Board Level Worksheet'!$C$18,"")</f>
        <v/>
      </c>
      <c r="L16" s="52" t="str">
        <f>IF($C16='4. Board Level Worksheet'!$C$5,'4. Board Level Worksheet'!$C$19,"")</f>
        <v/>
      </c>
      <c r="M16" s="54" t="str">
        <f>IF($C16='4. Board Level Worksheet'!$C$5,'4. Board Level Worksheet'!$C$21,"")</f>
        <v/>
      </c>
      <c r="N16" s="54" t="str">
        <f>IF($C16='4. Board Level Worksheet'!$C$5,'4. Board Level Worksheet'!$C$28,"")</f>
        <v/>
      </c>
      <c r="O16" s="54" t="str">
        <f>IF($C16='4. Board Level Worksheet'!$C$5,'4. Board Level Worksheet'!#REF!,"")</f>
        <v/>
      </c>
      <c r="P16" t="s">
        <v>309</v>
      </c>
      <c r="Q16" s="54">
        <v>6918600</v>
      </c>
      <c r="R16" s="54">
        <v>6918600</v>
      </c>
      <c r="S16" s="54">
        <v>3721149</v>
      </c>
      <c r="T16" s="54">
        <v>527000</v>
      </c>
      <c r="U16" s="54">
        <v>648</v>
      </c>
      <c r="V16" s="54">
        <f t="shared" si="0"/>
        <v>648000</v>
      </c>
      <c r="W16" s="54">
        <v>5823125</v>
      </c>
      <c r="X16" s="54">
        <v>3959828</v>
      </c>
      <c r="Y16" s="53"/>
      <c r="Z16" s="53"/>
      <c r="AA16" s="53"/>
    </row>
    <row r="17" spans="1:27">
      <c r="A17">
        <v>15</v>
      </c>
      <c r="B17" s="13">
        <v>13</v>
      </c>
      <c r="C17" t="s">
        <v>310</v>
      </c>
      <c r="D17" s="15"/>
      <c r="E17" s="15"/>
      <c r="F17" s="15"/>
      <c r="G17" s="15"/>
      <c r="H17" s="15"/>
      <c r="I17" s="15"/>
      <c r="J17" s="15"/>
      <c r="K17" s="52" t="str">
        <f>IF($C17='4. Board Level Worksheet'!$C$5,'4. Board Level Worksheet'!$C$18,"")</f>
        <v/>
      </c>
      <c r="L17" s="52" t="str">
        <f>IF($C17='4. Board Level Worksheet'!$C$5,'4. Board Level Worksheet'!$C$19,"")</f>
        <v/>
      </c>
      <c r="M17" s="54" t="str">
        <f>IF($C17='4. Board Level Worksheet'!$C$5,'4. Board Level Worksheet'!$C$21,"")</f>
        <v/>
      </c>
      <c r="N17" s="54" t="str">
        <f>IF($C17='4. Board Level Worksheet'!$C$5,'4. Board Level Worksheet'!$C$28,"")</f>
        <v/>
      </c>
      <c r="O17" s="54" t="str">
        <f>IF($C17='4. Board Level Worksheet'!$C$5,'4. Board Level Worksheet'!#REF!,"")</f>
        <v/>
      </c>
      <c r="P17" t="s">
        <v>310</v>
      </c>
      <c r="Q17" s="54">
        <v>1439500</v>
      </c>
      <c r="R17" s="54">
        <v>1439500</v>
      </c>
      <c r="S17" s="54">
        <v>999955</v>
      </c>
      <c r="T17" s="54">
        <v>171000</v>
      </c>
      <c r="U17" s="54">
        <v>311</v>
      </c>
      <c r="V17" s="54">
        <f t="shared" si="0"/>
        <v>311000</v>
      </c>
      <c r="W17" s="54">
        <v>899094</v>
      </c>
      <c r="X17" s="54">
        <v>671210</v>
      </c>
      <c r="Y17" s="53"/>
      <c r="Z17" s="53"/>
      <c r="AA17" s="53"/>
    </row>
    <row r="18" spans="1:27">
      <c r="A18">
        <v>16</v>
      </c>
      <c r="B18" s="13">
        <v>14</v>
      </c>
      <c r="C18" t="s">
        <v>311</v>
      </c>
      <c r="D18" s="15"/>
      <c r="E18" s="15"/>
      <c r="F18" s="15"/>
      <c r="G18" s="15"/>
      <c r="H18" s="15"/>
      <c r="I18" s="15"/>
      <c r="J18" s="15"/>
      <c r="K18" s="52" t="str">
        <f>IF($C18='4. Board Level Worksheet'!$C$5,'4. Board Level Worksheet'!$C$18,"")</f>
        <v/>
      </c>
      <c r="L18" s="52" t="str">
        <f>IF($C18='4. Board Level Worksheet'!$C$5,'4. Board Level Worksheet'!$C$19,"")</f>
        <v/>
      </c>
      <c r="M18" s="54" t="str">
        <f>IF($C18='4. Board Level Worksheet'!$C$5,'4. Board Level Worksheet'!$C$21,"")</f>
        <v/>
      </c>
      <c r="N18" s="54" t="str">
        <f>IF($C18='4. Board Level Worksheet'!$C$5,'4. Board Level Worksheet'!$C$28,"")</f>
        <v/>
      </c>
      <c r="O18" s="54" t="str">
        <f>IF($C18='4. Board Level Worksheet'!$C$5,'4. Board Level Worksheet'!#REF!,"")</f>
        <v/>
      </c>
      <c r="P18" t="s">
        <v>311</v>
      </c>
      <c r="Q18" s="54">
        <v>882200</v>
      </c>
      <c r="R18" s="54">
        <v>882200</v>
      </c>
      <c r="S18" s="54">
        <v>479017</v>
      </c>
      <c r="T18" s="54">
        <v>78000</v>
      </c>
      <c r="U18" s="54">
        <v>933</v>
      </c>
      <c r="V18" s="54">
        <f t="shared" si="0"/>
        <v>933000</v>
      </c>
      <c r="W18" s="54">
        <v>832483</v>
      </c>
      <c r="X18" s="54">
        <v>582178</v>
      </c>
      <c r="Y18" s="53"/>
      <c r="Z18" s="53"/>
      <c r="AA18" s="53"/>
    </row>
    <row r="19" spans="1:27">
      <c r="A19">
        <v>17</v>
      </c>
      <c r="B19" s="13">
        <v>15</v>
      </c>
      <c r="C19" t="s">
        <v>312</v>
      </c>
      <c r="D19" s="15"/>
      <c r="E19" s="15"/>
      <c r="F19" s="15"/>
      <c r="G19" s="15"/>
      <c r="H19" s="15"/>
      <c r="I19" s="15"/>
      <c r="J19" s="15"/>
      <c r="K19" s="52" t="str">
        <f>IF($C19='4. Board Level Worksheet'!$C$5,'4. Board Level Worksheet'!$C$18,"")</f>
        <v/>
      </c>
      <c r="L19" s="52" t="str">
        <f>IF($C19='4. Board Level Worksheet'!$C$5,'4. Board Level Worksheet'!$C$19,"")</f>
        <v/>
      </c>
      <c r="M19" s="54" t="str">
        <f>IF($C19='4. Board Level Worksheet'!$C$5,'4. Board Level Worksheet'!$C$21,"")</f>
        <v/>
      </c>
      <c r="N19" s="54" t="str">
        <f>IF($C19='4. Board Level Worksheet'!$C$5,'4. Board Level Worksheet'!$C$28,"")</f>
        <v/>
      </c>
      <c r="O19" s="54" t="str">
        <f>IF($C19='4. Board Level Worksheet'!$C$5,'4. Board Level Worksheet'!#REF!,"")</f>
        <v/>
      </c>
      <c r="P19" t="s">
        <v>312</v>
      </c>
      <c r="Q19" s="54">
        <v>532000</v>
      </c>
      <c r="R19" s="54">
        <v>532000</v>
      </c>
      <c r="S19" s="54">
        <v>267472</v>
      </c>
      <c r="T19" s="54">
        <v>35000</v>
      </c>
      <c r="U19" s="54">
        <v>768</v>
      </c>
      <c r="V19" s="54">
        <f t="shared" si="0"/>
        <v>768000</v>
      </c>
      <c r="W19" s="54">
        <v>509333</v>
      </c>
      <c r="X19" s="54">
        <v>357261</v>
      </c>
      <c r="Y19" s="53"/>
      <c r="Z19" s="53"/>
      <c r="AA19" s="53"/>
    </row>
    <row r="20" spans="1:27">
      <c r="A20">
        <v>18</v>
      </c>
      <c r="B20" s="13">
        <v>16</v>
      </c>
      <c r="C20" t="s">
        <v>313</v>
      </c>
      <c r="D20" s="15"/>
      <c r="E20" s="15"/>
      <c r="F20" s="15"/>
      <c r="G20" s="15"/>
      <c r="H20" s="15"/>
      <c r="I20" s="15"/>
      <c r="J20" s="15"/>
      <c r="K20" s="52" t="str">
        <f>IF($C20='4. Board Level Worksheet'!$C$5,'4. Board Level Worksheet'!$C$18,"")</f>
        <v/>
      </c>
      <c r="L20" s="52" t="str">
        <f>IF($C20='4. Board Level Worksheet'!$C$5,'4. Board Level Worksheet'!$C$19,"")</f>
        <v/>
      </c>
      <c r="M20" s="54" t="str">
        <f>IF($C20='4. Board Level Worksheet'!$C$5,'4. Board Level Worksheet'!$C$21,"")</f>
        <v/>
      </c>
      <c r="N20" s="54" t="str">
        <f>IF($C20='4. Board Level Worksheet'!$C$5,'4. Board Level Worksheet'!$C$28,"")</f>
        <v/>
      </c>
      <c r="O20" s="54" t="str">
        <f>IF($C20='4. Board Level Worksheet'!$C$5,'4. Board Level Worksheet'!#REF!,"")</f>
        <v/>
      </c>
      <c r="P20" t="s">
        <v>313</v>
      </c>
      <c r="Q20" s="54">
        <v>2588000</v>
      </c>
      <c r="R20" s="54">
        <v>2588000</v>
      </c>
      <c r="S20" s="54">
        <v>1696047</v>
      </c>
      <c r="T20" s="54">
        <v>282000</v>
      </c>
      <c r="U20" s="54">
        <v>497</v>
      </c>
      <c r="V20" s="54">
        <f t="shared" si="0"/>
        <v>497000</v>
      </c>
      <c r="W20" s="54">
        <v>1276193</v>
      </c>
      <c r="X20" s="54">
        <v>993290</v>
      </c>
      <c r="Y20" s="53"/>
      <c r="Z20" s="53"/>
      <c r="AA20" s="53"/>
    </row>
    <row r="21" spans="1:27">
      <c r="A21">
        <v>19</v>
      </c>
      <c r="B21" s="13">
        <v>17</v>
      </c>
      <c r="C21" t="s">
        <v>314</v>
      </c>
      <c r="D21" s="15"/>
      <c r="E21" s="15"/>
      <c r="F21" s="15"/>
      <c r="G21" s="15"/>
      <c r="H21" s="15"/>
      <c r="I21" s="15"/>
      <c r="J21" s="15"/>
      <c r="K21" s="52" t="str">
        <f>IF($C21='4. Board Level Worksheet'!$C$5,'4. Board Level Worksheet'!$C$18,"")</f>
        <v/>
      </c>
      <c r="L21" s="52" t="str">
        <f>IF($C21='4. Board Level Worksheet'!$C$5,'4. Board Level Worksheet'!$C$19,"")</f>
        <v/>
      </c>
      <c r="M21" s="54" t="str">
        <f>IF($C21='4. Board Level Worksheet'!$C$5,'4. Board Level Worksheet'!$C$21,"")</f>
        <v/>
      </c>
      <c r="N21" s="54" t="str">
        <f>IF($C21='4. Board Level Worksheet'!$C$5,'4. Board Level Worksheet'!$C$28,"")</f>
        <v/>
      </c>
      <c r="O21" s="54" t="str">
        <f>IF($C21='4. Board Level Worksheet'!$C$5,'4. Board Level Worksheet'!#REF!,"")</f>
        <v/>
      </c>
      <c r="P21" t="s">
        <v>314</v>
      </c>
      <c r="Q21" s="54">
        <v>1078400</v>
      </c>
      <c r="R21" s="54">
        <v>1078400</v>
      </c>
      <c r="S21" s="54">
        <v>718543</v>
      </c>
      <c r="T21" s="54">
        <v>123000</v>
      </c>
      <c r="U21" s="54">
        <v>149</v>
      </c>
      <c r="V21" s="54">
        <f t="shared" si="0"/>
        <v>149000</v>
      </c>
      <c r="W21" s="54">
        <v>499402</v>
      </c>
      <c r="X21" s="54">
        <v>417881</v>
      </c>
      <c r="Y21" s="53"/>
      <c r="Z21" s="53"/>
      <c r="AA21" s="53"/>
    </row>
    <row r="22" spans="1:27">
      <c r="A22">
        <v>20</v>
      </c>
      <c r="B22" s="13">
        <v>18</v>
      </c>
      <c r="C22" t="s">
        <v>315</v>
      </c>
      <c r="D22" s="15"/>
      <c r="E22" s="15"/>
      <c r="F22" s="15"/>
      <c r="G22" s="15"/>
      <c r="H22" s="15"/>
      <c r="I22" s="15"/>
      <c r="J22" s="15"/>
      <c r="K22" s="52" t="str">
        <f>IF($C22='4. Board Level Worksheet'!$C$5,'4. Board Level Worksheet'!$C$18,"")</f>
        <v/>
      </c>
      <c r="L22" s="52" t="str">
        <f>IF($C22='4. Board Level Worksheet'!$C$5,'4. Board Level Worksheet'!$C$19,"")</f>
        <v/>
      </c>
      <c r="M22" s="54" t="str">
        <f>IF($C22='4. Board Level Worksheet'!$C$5,'4. Board Level Worksheet'!$C$21,"")</f>
        <v/>
      </c>
      <c r="N22" s="54" t="str">
        <f>IF($C22='4. Board Level Worksheet'!$C$5,'4. Board Level Worksheet'!$C$28,"")</f>
        <v/>
      </c>
      <c r="O22" s="54" t="str">
        <f>IF($C22='4. Board Level Worksheet'!$C$5,'4. Board Level Worksheet'!#REF!,"")</f>
        <v/>
      </c>
      <c r="P22" t="s">
        <v>315</v>
      </c>
      <c r="Q22" s="54">
        <v>845000</v>
      </c>
      <c r="R22" s="54">
        <v>845000</v>
      </c>
      <c r="S22" s="54">
        <v>485608</v>
      </c>
      <c r="T22" s="54">
        <v>91000</v>
      </c>
      <c r="U22" s="54">
        <v>262</v>
      </c>
      <c r="V22" s="54">
        <f t="shared" si="0"/>
        <v>262000</v>
      </c>
      <c r="W22" s="54">
        <v>492669</v>
      </c>
      <c r="X22" s="54">
        <v>375544</v>
      </c>
      <c r="Y22" s="53"/>
      <c r="Z22" s="53"/>
      <c r="AA22" s="53"/>
    </row>
    <row r="23" spans="1:27">
      <c r="A23">
        <v>21</v>
      </c>
      <c r="B23" s="13">
        <v>19</v>
      </c>
      <c r="C23" t="s">
        <v>316</v>
      </c>
      <c r="D23" s="15"/>
      <c r="E23" s="15"/>
      <c r="F23" s="15"/>
      <c r="G23" s="15"/>
      <c r="H23" s="15"/>
      <c r="I23" s="15"/>
      <c r="J23" s="15"/>
      <c r="K23" s="52" t="str">
        <f>IF($C23='4. Board Level Worksheet'!$C$5,'4. Board Level Worksheet'!$C$18,"")</f>
        <v/>
      </c>
      <c r="L23" s="52" t="str">
        <f>IF($C23='4. Board Level Worksheet'!$C$5,'4. Board Level Worksheet'!$C$19,"")</f>
        <v/>
      </c>
      <c r="M23" s="54" t="str">
        <f>IF($C23='4. Board Level Worksheet'!$C$5,'4. Board Level Worksheet'!$C$21,"")</f>
        <v/>
      </c>
      <c r="N23" s="54" t="str">
        <f>IF($C23='4. Board Level Worksheet'!$C$5,'4. Board Level Worksheet'!$C$28,"")</f>
        <v/>
      </c>
      <c r="O23" s="54" t="str">
        <f>IF($C23='4. Board Level Worksheet'!$C$5,'4. Board Level Worksheet'!#REF!,"")</f>
        <v/>
      </c>
      <c r="P23" t="s">
        <v>316</v>
      </c>
      <c r="Q23" s="54">
        <v>2991300</v>
      </c>
      <c r="R23" s="54">
        <v>2991300</v>
      </c>
      <c r="S23" s="54">
        <v>2033872.0000000002</v>
      </c>
      <c r="T23" s="54">
        <v>417000</v>
      </c>
      <c r="U23" s="54">
        <v>1462</v>
      </c>
      <c r="V23" s="54">
        <f t="shared" si="0"/>
        <v>1462000</v>
      </c>
      <c r="W23" s="54">
        <v>1892163</v>
      </c>
      <c r="X23" s="54">
        <v>1359560</v>
      </c>
      <c r="Y23" s="53"/>
      <c r="Z23" s="53"/>
      <c r="AA23" s="53"/>
    </row>
    <row r="24" spans="1:27">
      <c r="A24">
        <v>22</v>
      </c>
      <c r="B24" s="13">
        <v>20</v>
      </c>
      <c r="C24" t="s">
        <v>317</v>
      </c>
      <c r="D24" s="15"/>
      <c r="E24" s="15"/>
      <c r="F24" s="15"/>
      <c r="G24" s="15"/>
      <c r="H24" s="15"/>
      <c r="I24" s="15"/>
      <c r="J24" s="15"/>
      <c r="K24" s="52" t="str">
        <f>IF($C24='4. Board Level Worksheet'!$C$5,'4. Board Level Worksheet'!$C$18,"")</f>
        <v/>
      </c>
      <c r="L24" s="52" t="str">
        <f>IF($C24='4. Board Level Worksheet'!$C$5,'4. Board Level Worksheet'!$C$19,"")</f>
        <v/>
      </c>
      <c r="M24" s="54" t="str">
        <f>IF($C24='4. Board Level Worksheet'!$C$5,'4. Board Level Worksheet'!$C$21,"")</f>
        <v/>
      </c>
      <c r="N24" s="54" t="str">
        <f>IF($C24='4. Board Level Worksheet'!$C$5,'4. Board Level Worksheet'!$C$28,"")</f>
        <v/>
      </c>
      <c r="O24" s="54" t="str">
        <f>IF($C24='4. Board Level Worksheet'!$C$5,'4. Board Level Worksheet'!#REF!,"")</f>
        <v/>
      </c>
      <c r="P24" t="s">
        <v>317</v>
      </c>
      <c r="Q24" s="54">
        <v>1239500</v>
      </c>
      <c r="R24" s="54">
        <v>1239500</v>
      </c>
      <c r="S24" s="54">
        <v>884175</v>
      </c>
      <c r="T24" s="54">
        <v>155000</v>
      </c>
      <c r="U24" s="54">
        <v>1045</v>
      </c>
      <c r="V24" s="54">
        <f t="shared" si="0"/>
        <v>1045000</v>
      </c>
      <c r="W24" s="54">
        <v>842069</v>
      </c>
      <c r="X24" s="54">
        <v>626331</v>
      </c>
      <c r="Y24" s="53"/>
      <c r="Z24" s="53"/>
      <c r="AA24" s="53"/>
    </row>
    <row r="25" spans="1:27">
      <c r="A25">
        <v>23</v>
      </c>
      <c r="B25" s="13">
        <v>21</v>
      </c>
      <c r="C25" t="s">
        <v>318</v>
      </c>
      <c r="D25" s="15"/>
      <c r="E25" s="15"/>
      <c r="F25" s="15"/>
      <c r="G25" s="15"/>
      <c r="H25" s="15"/>
      <c r="I25" s="15"/>
      <c r="J25" s="15"/>
      <c r="K25" s="52">
        <f>IF($C25='4. Board Level Worksheet'!$C$5,'4. Board Level Worksheet'!$C$18,"")</f>
        <v>32.311025000000001</v>
      </c>
      <c r="L25" s="52">
        <f>IF($C25='4. Board Level Worksheet'!$C$5,'4. Board Level Worksheet'!$C$19,"")</f>
        <v>8.404693</v>
      </c>
      <c r="M25" s="54">
        <f>IF($C25='4. Board Level Worksheet'!$C$5,'4. Board Level Worksheet'!$C$21,"")</f>
        <v>27</v>
      </c>
      <c r="N25" s="54">
        <f>IF($C25='4. Board Level Worksheet'!$C$5,'4. Board Level Worksheet'!$C$28,"")</f>
        <v>2453</v>
      </c>
      <c r="O25" s="54" t="e">
        <f>IF($C25='4. Board Level Worksheet'!$C$5,'4. Board Level Worksheet'!#REF!,"")</f>
        <v>#REF!</v>
      </c>
      <c r="P25" t="s">
        <v>318</v>
      </c>
      <c r="Q25" s="54">
        <v>1162000</v>
      </c>
      <c r="R25" s="54">
        <v>1162000</v>
      </c>
      <c r="S25" s="54">
        <v>673025</v>
      </c>
      <c r="T25" s="54">
        <v>120000</v>
      </c>
      <c r="U25" s="54">
        <v>794</v>
      </c>
      <c r="V25" s="54">
        <f t="shared" si="0"/>
        <v>794000</v>
      </c>
      <c r="W25" s="54">
        <v>793548</v>
      </c>
      <c r="X25" s="54">
        <v>611145</v>
      </c>
      <c r="Y25" s="53"/>
      <c r="Z25" s="53"/>
      <c r="AA25" s="53"/>
    </row>
    <row r="26" spans="1:27">
      <c r="A26">
        <v>24</v>
      </c>
      <c r="B26" s="13">
        <v>22</v>
      </c>
      <c r="C26" t="s">
        <v>319</v>
      </c>
      <c r="D26" s="15"/>
      <c r="E26" s="15"/>
      <c r="F26" s="15"/>
      <c r="G26" s="15"/>
      <c r="H26" s="15"/>
      <c r="I26" s="15"/>
      <c r="J26" s="15"/>
      <c r="K26" s="52" t="str">
        <f>IF($C26='4. Board Level Worksheet'!$C$5,'4. Board Level Worksheet'!$C$18,"")</f>
        <v/>
      </c>
      <c r="L26" s="52" t="str">
        <f>IF($C26='4. Board Level Worksheet'!$C$5,'4. Board Level Worksheet'!$C$19,"")</f>
        <v/>
      </c>
      <c r="M26" s="54" t="str">
        <f>IF($C26='4. Board Level Worksheet'!$C$5,'4. Board Level Worksheet'!$C$21,"")</f>
        <v/>
      </c>
      <c r="N26" s="54" t="str">
        <f>IF($C26='4. Board Level Worksheet'!$C$5,'4. Board Level Worksheet'!$C$28,"")</f>
        <v/>
      </c>
      <c r="O26" s="54" t="str">
        <f>IF($C26='4. Board Level Worksheet'!$C$5,'4. Board Level Worksheet'!#REF!,"")</f>
        <v/>
      </c>
      <c r="P26" t="s">
        <v>319</v>
      </c>
      <c r="Q26" s="54">
        <v>1019300</v>
      </c>
      <c r="R26" s="54">
        <v>1019300</v>
      </c>
      <c r="S26" s="54">
        <v>538014</v>
      </c>
      <c r="T26" s="54">
        <v>69000</v>
      </c>
      <c r="U26" s="54">
        <v>428</v>
      </c>
      <c r="V26" s="54">
        <f t="shared" si="0"/>
        <v>428000</v>
      </c>
      <c r="W26" s="54">
        <v>810095</v>
      </c>
      <c r="X26" s="54">
        <v>594963</v>
      </c>
      <c r="Y26" s="53"/>
      <c r="Z26" s="53"/>
      <c r="AA26" s="53"/>
    </row>
    <row r="27" spans="1:27">
      <c r="A27">
        <v>25</v>
      </c>
      <c r="B27" s="13">
        <v>23</v>
      </c>
      <c r="C27" t="s">
        <v>320</v>
      </c>
      <c r="D27" s="15"/>
      <c r="E27" s="15"/>
      <c r="F27" s="15"/>
      <c r="G27" s="15"/>
      <c r="H27" s="15"/>
      <c r="I27" s="15"/>
      <c r="J27" s="15"/>
      <c r="K27" s="52" t="str">
        <f>IF($C27='4. Board Level Worksheet'!$C$5,'4. Board Level Worksheet'!$C$18,"")</f>
        <v/>
      </c>
      <c r="L27" s="52" t="str">
        <f>IF($C27='4. Board Level Worksheet'!$C$5,'4. Board Level Worksheet'!$C$19,"")</f>
        <v/>
      </c>
      <c r="M27" s="54" t="str">
        <f>IF($C27='4. Board Level Worksheet'!$C$5,'4. Board Level Worksheet'!$C$21,"")</f>
        <v/>
      </c>
      <c r="N27" s="54" t="str">
        <f>IF($C27='4. Board Level Worksheet'!$C$5,'4. Board Level Worksheet'!$C$28,"")</f>
        <v/>
      </c>
      <c r="O27" s="54" t="str">
        <f>IF($C27='4. Board Level Worksheet'!$C$5,'4. Board Level Worksheet'!#REF!,"")</f>
        <v/>
      </c>
      <c r="P27" t="s">
        <v>320</v>
      </c>
      <c r="Q27" s="54">
        <v>764100</v>
      </c>
      <c r="R27" s="54">
        <v>764100</v>
      </c>
      <c r="S27" s="54">
        <v>367275</v>
      </c>
      <c r="T27" s="54">
        <v>67000</v>
      </c>
      <c r="U27" s="54">
        <v>765</v>
      </c>
      <c r="V27" s="54">
        <f t="shared" si="0"/>
        <v>765000</v>
      </c>
      <c r="W27" s="54">
        <v>827338</v>
      </c>
      <c r="X27" s="54">
        <v>538674</v>
      </c>
      <c r="Y27" s="53"/>
      <c r="Z27" s="53"/>
      <c r="AA27" s="53"/>
    </row>
    <row r="28" spans="1:27">
      <c r="A28">
        <v>26</v>
      </c>
      <c r="B28" s="13">
        <v>24</v>
      </c>
      <c r="C28" t="s">
        <v>321</v>
      </c>
      <c r="D28" s="15"/>
      <c r="E28" s="15"/>
      <c r="F28" s="15"/>
      <c r="G28" s="15"/>
      <c r="H28" s="15"/>
      <c r="I28" s="15"/>
      <c r="J28" s="15"/>
      <c r="K28" s="52" t="str">
        <f>IF($C28='4. Board Level Worksheet'!$C$5,'4. Board Level Worksheet'!$C$18,"")</f>
        <v/>
      </c>
      <c r="L28" s="52" t="str">
        <f>IF($C28='4. Board Level Worksheet'!$C$5,'4. Board Level Worksheet'!$C$19,"")</f>
        <v/>
      </c>
      <c r="M28" s="54" t="str">
        <f>IF($C28='4. Board Level Worksheet'!$C$5,'4. Board Level Worksheet'!$C$21,"")</f>
        <v/>
      </c>
      <c r="N28" s="54" t="str">
        <f>IF($C28='4. Board Level Worksheet'!$C$5,'4. Board Level Worksheet'!$C$28,"")</f>
        <v/>
      </c>
      <c r="O28" s="54" t="str">
        <f>IF($C28='4. Board Level Worksheet'!$C$5,'4. Board Level Worksheet'!#REF!,"")</f>
        <v/>
      </c>
      <c r="P28" t="s">
        <v>321</v>
      </c>
      <c r="Q28" s="54">
        <v>1467400</v>
      </c>
      <c r="R28" s="54">
        <v>1467400</v>
      </c>
      <c r="S28" s="54">
        <v>863236</v>
      </c>
      <c r="T28" s="54">
        <v>156000</v>
      </c>
      <c r="U28" s="54">
        <v>331</v>
      </c>
      <c r="V28" s="54">
        <f t="shared" si="0"/>
        <v>331000</v>
      </c>
      <c r="W28" s="54">
        <v>1034771</v>
      </c>
      <c r="X28" s="54">
        <v>710793</v>
      </c>
      <c r="Y28" s="53"/>
      <c r="Z28" s="53"/>
      <c r="AA28" s="53"/>
    </row>
    <row r="29" spans="1:27">
      <c r="A29">
        <v>27</v>
      </c>
      <c r="B29" s="13">
        <v>25</v>
      </c>
      <c r="C29" t="s">
        <v>322</v>
      </c>
      <c r="D29" s="15"/>
      <c r="E29" s="15"/>
      <c r="F29" s="15"/>
      <c r="G29" s="15"/>
      <c r="H29" s="15"/>
      <c r="I29" s="15"/>
      <c r="J29" s="15"/>
      <c r="K29" s="52" t="str">
        <f>IF($C29='4. Board Level Worksheet'!$C$5,'4. Board Level Worksheet'!$C$18,"")</f>
        <v/>
      </c>
      <c r="L29" s="52" t="str">
        <f>IF($C29='4. Board Level Worksheet'!$C$5,'4. Board Level Worksheet'!$C$19,"")</f>
        <v/>
      </c>
      <c r="M29" s="54" t="str">
        <f>IF($C29='4. Board Level Worksheet'!$C$5,'4. Board Level Worksheet'!$C$21,"")</f>
        <v/>
      </c>
      <c r="N29" s="54" t="str">
        <f>IF($C29='4. Board Level Worksheet'!$C$5,'4. Board Level Worksheet'!$C$28,"")</f>
        <v/>
      </c>
      <c r="O29" s="54" t="str">
        <f>IF($C29='4. Board Level Worksheet'!$C$5,'4. Board Level Worksheet'!#REF!,"")</f>
        <v/>
      </c>
      <c r="P29" t="s">
        <v>322</v>
      </c>
      <c r="Q29" s="54">
        <v>1681500</v>
      </c>
      <c r="R29" s="54">
        <v>1681500</v>
      </c>
      <c r="S29" s="54">
        <v>1073366</v>
      </c>
      <c r="T29" s="54">
        <v>161000</v>
      </c>
      <c r="U29" s="54">
        <v>780</v>
      </c>
      <c r="V29" s="54">
        <f t="shared" si="0"/>
        <v>780000</v>
      </c>
      <c r="W29" s="54">
        <v>968614</v>
      </c>
      <c r="X29" s="54">
        <v>739548</v>
      </c>
      <c r="Y29" s="53"/>
      <c r="Z29" s="53"/>
      <c r="AA29" s="53"/>
    </row>
    <row r="30" spans="1:27">
      <c r="A30">
        <v>28</v>
      </c>
      <c r="B30" s="13">
        <v>26</v>
      </c>
      <c r="C30" t="s">
        <v>323</v>
      </c>
      <c r="D30" s="15"/>
      <c r="E30" s="15"/>
      <c r="F30" s="15"/>
      <c r="G30" s="15"/>
      <c r="H30" s="15"/>
      <c r="I30" s="15"/>
      <c r="J30" s="15"/>
      <c r="K30" s="52" t="str">
        <f>IF($C30='4. Board Level Worksheet'!$C$5,'4. Board Level Worksheet'!$C$18,"")</f>
        <v/>
      </c>
      <c r="L30" s="52" t="str">
        <f>IF($C30='4. Board Level Worksheet'!$C$5,'4. Board Level Worksheet'!$C$19,"")</f>
        <v/>
      </c>
      <c r="M30" s="54" t="str">
        <f>IF($C30='4. Board Level Worksheet'!$C$5,'4. Board Level Worksheet'!$C$21,"")</f>
        <v/>
      </c>
      <c r="N30" s="54" t="str">
        <f>IF($C30='4. Board Level Worksheet'!$C$5,'4. Board Level Worksheet'!$C$28,"")</f>
        <v/>
      </c>
      <c r="O30" s="54" t="str">
        <f>IF($C30='4. Board Level Worksheet'!$C$5,'4. Board Level Worksheet'!#REF!,"")</f>
        <v/>
      </c>
      <c r="P30" t="s">
        <v>323</v>
      </c>
      <c r="Q30" s="54">
        <v>860700</v>
      </c>
      <c r="R30" s="54">
        <v>860700</v>
      </c>
      <c r="S30" s="54">
        <v>438959</v>
      </c>
      <c r="T30" s="54">
        <v>58000</v>
      </c>
      <c r="U30" s="54">
        <v>147</v>
      </c>
      <c r="V30" s="54">
        <f t="shared" si="0"/>
        <v>147000</v>
      </c>
      <c r="W30" s="54">
        <v>541141</v>
      </c>
      <c r="X30" s="54">
        <v>419649</v>
      </c>
      <c r="Y30" s="53"/>
      <c r="Z30" s="53"/>
      <c r="AA30" s="53"/>
    </row>
    <row r="31" spans="1:27">
      <c r="A31">
        <v>29</v>
      </c>
      <c r="B31" s="13">
        <v>27</v>
      </c>
      <c r="C31" t="s">
        <v>324</v>
      </c>
      <c r="D31" s="15"/>
      <c r="E31" s="15"/>
      <c r="F31" s="15"/>
      <c r="G31" s="15"/>
      <c r="H31" s="15"/>
      <c r="I31" s="15"/>
      <c r="J31" s="15"/>
      <c r="K31" s="52" t="str">
        <f>IF($C31='4. Board Level Worksheet'!$C$5,'4. Board Level Worksheet'!$C$18,"")</f>
        <v/>
      </c>
      <c r="L31" s="52" t="str">
        <f>IF($C31='4. Board Level Worksheet'!$C$5,'4. Board Level Worksheet'!$C$19,"")</f>
        <v/>
      </c>
      <c r="M31" s="54" t="str">
        <f>IF($C31='4. Board Level Worksheet'!$C$5,'4. Board Level Worksheet'!$C$21,"")</f>
        <v/>
      </c>
      <c r="N31" s="54" t="str">
        <f>IF($C31='4. Board Level Worksheet'!$C$5,'4. Board Level Worksheet'!$C$28,"")</f>
        <v/>
      </c>
      <c r="O31" s="54" t="str">
        <f>IF($C31='4. Board Level Worksheet'!$C$5,'4. Board Level Worksheet'!#REF!,"")</f>
        <v/>
      </c>
      <c r="P31" t="s">
        <v>324</v>
      </c>
      <c r="Q31" s="54">
        <v>568100</v>
      </c>
      <c r="R31" s="54">
        <v>568100</v>
      </c>
      <c r="S31" s="54">
        <v>313965</v>
      </c>
      <c r="T31" s="54">
        <v>49000</v>
      </c>
      <c r="U31" s="54">
        <v>820</v>
      </c>
      <c r="V31" s="54">
        <f t="shared" si="0"/>
        <v>820000</v>
      </c>
      <c r="W31" s="54">
        <v>722400</v>
      </c>
      <c r="X31" s="54">
        <v>538440</v>
      </c>
      <c r="Y31" s="53"/>
      <c r="Z31" s="53"/>
      <c r="AA31" s="53"/>
    </row>
    <row r="32" spans="1:27">
      <c r="A32">
        <v>30</v>
      </c>
      <c r="B32" s="13">
        <v>28</v>
      </c>
      <c r="C32" t="s">
        <v>325</v>
      </c>
      <c r="D32" s="15"/>
      <c r="E32" s="15"/>
      <c r="F32" s="15"/>
      <c r="G32" s="15"/>
      <c r="H32" s="15"/>
      <c r="I32" s="15"/>
      <c r="J32" s="15"/>
      <c r="K32" s="52" t="str">
        <f>IF($C32='4. Board Level Worksheet'!$C$5,'4. Board Level Worksheet'!$C$18,"")</f>
        <v/>
      </c>
      <c r="L32" s="52" t="str">
        <f>IF($C32='4. Board Level Worksheet'!$C$5,'4. Board Level Worksheet'!$C$19,"")</f>
        <v/>
      </c>
      <c r="M32" s="54" t="str">
        <f>IF($C32='4. Board Level Worksheet'!$C$5,'4. Board Level Worksheet'!$C$21,"")</f>
        <v/>
      </c>
      <c r="N32" s="54" t="str">
        <f>IF($C32='4. Board Level Worksheet'!$C$5,'4. Board Level Worksheet'!$C$28,"")</f>
        <v/>
      </c>
      <c r="O32" s="54" t="str">
        <f>IF($C32='4. Board Level Worksheet'!$C$5,'4. Board Level Worksheet'!#REF!,"")</f>
        <v/>
      </c>
      <c r="P32" t="s">
        <v>325</v>
      </c>
      <c r="Q32" s="54">
        <v>284900</v>
      </c>
      <c r="R32" s="54">
        <v>284900</v>
      </c>
      <c r="S32" s="54">
        <v>172559</v>
      </c>
      <c r="T32" s="54">
        <v>21000</v>
      </c>
      <c r="U32" s="54">
        <v>63</v>
      </c>
      <c r="V32" s="54">
        <f t="shared" si="0"/>
        <v>63000</v>
      </c>
      <c r="W32" s="54">
        <v>187020</v>
      </c>
      <c r="X32" s="54">
        <v>137918</v>
      </c>
      <c r="Y32" s="53"/>
      <c r="Z32" s="53"/>
      <c r="AA32" s="53"/>
    </row>
    <row r="33" spans="1:27">
      <c r="A33">
        <v>31</v>
      </c>
      <c r="B33" s="13">
        <v>29</v>
      </c>
      <c r="C33" t="s">
        <v>371</v>
      </c>
      <c r="D33" s="15"/>
      <c r="E33" s="15"/>
      <c r="F33" s="15"/>
      <c r="G33" s="15"/>
      <c r="H33" s="15"/>
      <c r="I33" s="15"/>
      <c r="J33" s="15"/>
      <c r="K33" s="52" t="str">
        <f>IF($C33='4. Board Level Worksheet'!$C$5,'4. Board Level Worksheet'!$C$18,"")</f>
        <v/>
      </c>
      <c r="L33" s="52" t="str">
        <f>IF($C33='4. Board Level Worksheet'!$C$5,'4. Board Level Worksheet'!$C$19,"")</f>
        <v/>
      </c>
      <c r="M33" s="54" t="str">
        <f>IF($C33='4. Board Level Worksheet'!$C$5,'4. Board Level Worksheet'!$C$21,"")</f>
        <v/>
      </c>
      <c r="N33" s="54" t="str">
        <f>IF($C33='4. Board Level Worksheet'!$C$5,'4. Board Level Worksheet'!$C$28,"")</f>
        <v/>
      </c>
      <c r="O33" s="54" t="str">
        <f>IF($C33='4. Board Level Worksheet'!$C$5,'4. Board Level Worksheet'!#REF!,"")</f>
        <v/>
      </c>
      <c r="P33" t="s">
        <v>371</v>
      </c>
      <c r="Q33" s="54">
        <v>447100</v>
      </c>
      <c r="R33" s="54">
        <v>447100</v>
      </c>
      <c r="S33" s="54">
        <v>250077</v>
      </c>
      <c r="T33" s="54">
        <v>38000</v>
      </c>
      <c r="U33" s="54">
        <v>199</v>
      </c>
      <c r="V33" s="54">
        <f t="shared" si="0"/>
        <v>199000</v>
      </c>
      <c r="W33" s="54">
        <v>288292</v>
      </c>
      <c r="X33" s="54">
        <v>210815</v>
      </c>
      <c r="Y33" s="53"/>
      <c r="Z33" s="53"/>
      <c r="AA33" s="53"/>
    </row>
    <row r="34" spans="1:27">
      <c r="A34">
        <v>32</v>
      </c>
      <c r="B34" s="13" t="s">
        <v>22</v>
      </c>
      <c r="C34" t="s">
        <v>326</v>
      </c>
      <c r="D34" s="15"/>
      <c r="E34" s="15"/>
      <c r="F34" s="15"/>
      <c r="G34" s="15"/>
      <c r="H34" s="15"/>
      <c r="I34" s="15"/>
      <c r="J34" s="15"/>
      <c r="K34" s="52" t="str">
        <f>IF($C34='4. Board Level Worksheet'!$C$5,'4. Board Level Worksheet'!$C$18,"")</f>
        <v/>
      </c>
      <c r="L34" s="52" t="str">
        <f>IF($C34='4. Board Level Worksheet'!$C$5,'4. Board Level Worksheet'!$C$19,"")</f>
        <v/>
      </c>
      <c r="M34" s="54" t="str">
        <f>IF($C34='4. Board Level Worksheet'!$C$5,'4. Board Level Worksheet'!$C$21,"")</f>
        <v/>
      </c>
      <c r="N34" s="54" t="str">
        <f>IF($C34='4. Board Level Worksheet'!$C$5,'4. Board Level Worksheet'!$C$28,"")</f>
        <v/>
      </c>
      <c r="O34" s="54" t="str">
        <f>IF($C34='4. Board Level Worksheet'!$C$5,'4. Board Level Worksheet'!#REF!,"")</f>
        <v/>
      </c>
      <c r="P34" t="s">
        <v>326</v>
      </c>
      <c r="Q34" s="54">
        <v>102000</v>
      </c>
      <c r="R34" s="54">
        <v>102000</v>
      </c>
      <c r="S34" s="54">
        <v>42093</v>
      </c>
      <c r="T34" s="54">
        <v>7000</v>
      </c>
      <c r="U34" s="54">
        <v>58</v>
      </c>
      <c r="V34" s="54">
        <f t="shared" si="0"/>
        <v>58000</v>
      </c>
      <c r="W34" s="54">
        <v>178635</v>
      </c>
      <c r="X34" s="54">
        <v>127317</v>
      </c>
      <c r="Y34" s="53"/>
      <c r="Z34" s="53"/>
      <c r="AA34" s="53"/>
    </row>
    <row r="35" spans="1:27">
      <c r="A35">
        <v>33</v>
      </c>
      <c r="B35" s="13" t="s">
        <v>23</v>
      </c>
      <c r="C35" t="s">
        <v>328</v>
      </c>
      <c r="D35" s="15"/>
      <c r="E35" s="15"/>
      <c r="F35" s="15"/>
      <c r="G35" s="15"/>
      <c r="H35" s="15"/>
      <c r="I35" s="15"/>
      <c r="J35" s="15"/>
      <c r="K35" s="52" t="str">
        <f>IF($C35='4. Board Level Worksheet'!$C$5,'4. Board Level Worksheet'!$C$18,"")</f>
        <v/>
      </c>
      <c r="L35" s="52" t="str">
        <f>IF($C35='4. Board Level Worksheet'!$C$5,'4. Board Level Worksheet'!$C$19,"")</f>
        <v/>
      </c>
      <c r="M35" s="54" t="str">
        <f>IF($C35='4. Board Level Worksheet'!$C$5,'4. Board Level Worksheet'!$C$21,"")</f>
        <v/>
      </c>
      <c r="N35" s="54" t="str">
        <f>IF($C35='4. Board Level Worksheet'!$C$5,'4. Board Level Worksheet'!$C$28,"")</f>
        <v/>
      </c>
      <c r="O35" s="54" t="str">
        <f>IF($C35='4. Board Level Worksheet'!$C$5,'4. Board Level Worksheet'!#REF!,"")</f>
        <v/>
      </c>
      <c r="P35" t="s">
        <v>328</v>
      </c>
      <c r="Q35" s="54">
        <v>100900</v>
      </c>
      <c r="R35" s="54">
        <v>100900</v>
      </c>
      <c r="S35" s="54">
        <v>51728</v>
      </c>
      <c r="T35" s="54">
        <v>8000</v>
      </c>
      <c r="U35" s="54">
        <v>215</v>
      </c>
      <c r="V35" s="54">
        <f t="shared" si="0"/>
        <v>215000</v>
      </c>
      <c r="W35" s="54">
        <v>159333</v>
      </c>
      <c r="X35" s="54">
        <v>109628</v>
      </c>
      <c r="Y35" s="53"/>
      <c r="Z35" s="53"/>
      <c r="AA35" s="53"/>
    </row>
    <row r="36" spans="1:27">
      <c r="A36">
        <v>34</v>
      </c>
      <c r="B36" s="13">
        <v>31</v>
      </c>
      <c r="C36" t="s">
        <v>329</v>
      </c>
      <c r="D36" s="15"/>
      <c r="E36" s="15"/>
      <c r="F36" s="15"/>
      <c r="G36" s="15"/>
      <c r="H36" s="15"/>
      <c r="I36" s="15"/>
      <c r="J36" s="15"/>
      <c r="K36" s="52" t="str">
        <f>IF($C36='4. Board Level Worksheet'!$C$5,'4. Board Level Worksheet'!$C$18,"")</f>
        <v/>
      </c>
      <c r="L36" s="52" t="str">
        <f>IF($C36='4. Board Level Worksheet'!$C$5,'4. Board Level Worksheet'!$C$19,"")</f>
        <v/>
      </c>
      <c r="M36" s="54" t="str">
        <f>IF($C36='4. Board Level Worksheet'!$C$5,'4. Board Level Worksheet'!$C$21,"")</f>
        <v/>
      </c>
      <c r="N36" s="54" t="str">
        <f>IF($C36='4. Board Level Worksheet'!$C$5,'4. Board Level Worksheet'!$C$28,"")</f>
        <v/>
      </c>
      <c r="O36" s="54" t="str">
        <f>IF($C36='4. Board Level Worksheet'!$C$5,'4. Board Level Worksheet'!#REF!,"")</f>
        <v/>
      </c>
      <c r="P36" t="s">
        <v>329</v>
      </c>
      <c r="Q36" s="54">
        <v>156700</v>
      </c>
      <c r="R36" s="54">
        <v>156700</v>
      </c>
      <c r="S36" s="54">
        <v>67410</v>
      </c>
      <c r="T36" s="54">
        <v>11000</v>
      </c>
      <c r="U36" s="54">
        <v>56</v>
      </c>
      <c r="V36" s="54">
        <f t="shared" si="0"/>
        <v>56000</v>
      </c>
      <c r="W36" s="54">
        <v>150144</v>
      </c>
      <c r="X36" s="54">
        <v>111558</v>
      </c>
      <c r="Y36" s="53"/>
      <c r="Z36" s="53"/>
      <c r="AA36" s="53"/>
    </row>
    <row r="37" spans="1:27">
      <c r="A37">
        <v>35</v>
      </c>
      <c r="B37" s="13">
        <v>32</v>
      </c>
      <c r="C37" t="s">
        <v>330</v>
      </c>
      <c r="D37" s="15"/>
      <c r="E37" s="15"/>
      <c r="F37" s="15"/>
      <c r="G37" s="15"/>
      <c r="H37" s="15"/>
      <c r="I37" s="15"/>
      <c r="J37" s="15"/>
      <c r="K37" s="52" t="str">
        <f>IF($C37='4. Board Level Worksheet'!$C$5,'4. Board Level Worksheet'!$C$18,"")</f>
        <v/>
      </c>
      <c r="L37" s="52" t="str">
        <f>IF($C37='4. Board Level Worksheet'!$C$5,'4. Board Level Worksheet'!$C$19,"")</f>
        <v/>
      </c>
      <c r="M37" s="54" t="str">
        <f>IF($C37='4. Board Level Worksheet'!$C$5,'4. Board Level Worksheet'!$C$21,"")</f>
        <v/>
      </c>
      <c r="N37" s="54" t="str">
        <f>IF($C37='4. Board Level Worksheet'!$C$5,'4. Board Level Worksheet'!$C$28,"")</f>
        <v/>
      </c>
      <c r="O37" s="54" t="str">
        <f>IF($C37='4. Board Level Worksheet'!$C$5,'4. Board Level Worksheet'!#REF!,"")</f>
        <v/>
      </c>
      <c r="P37" t="s">
        <v>330</v>
      </c>
      <c r="Q37" s="54">
        <v>176400</v>
      </c>
      <c r="R37" s="54">
        <v>176400</v>
      </c>
      <c r="S37" s="54">
        <v>93118</v>
      </c>
      <c r="T37" s="54">
        <v>14000</v>
      </c>
      <c r="U37" s="54">
        <v>37</v>
      </c>
      <c r="V37" s="54">
        <f t="shared" si="0"/>
        <v>37000</v>
      </c>
      <c r="W37" s="54">
        <v>100504</v>
      </c>
      <c r="X37" s="54">
        <v>80125</v>
      </c>
      <c r="Y37" s="53"/>
      <c r="Z37" s="53"/>
      <c r="AA37" s="53"/>
    </row>
    <row r="38" spans="1:27">
      <c r="A38">
        <v>36</v>
      </c>
      <c r="B38" s="13" t="s">
        <v>24</v>
      </c>
      <c r="C38" t="s">
        <v>331</v>
      </c>
      <c r="D38" s="15"/>
      <c r="E38" s="15"/>
      <c r="F38" s="15"/>
      <c r="G38" s="15"/>
      <c r="H38" s="15"/>
      <c r="I38" s="15"/>
      <c r="J38" s="15"/>
      <c r="K38" s="52" t="str">
        <f>IF($C38='4. Board Level Worksheet'!$C$5,'4. Board Level Worksheet'!$C$18,"")</f>
        <v/>
      </c>
      <c r="L38" s="52" t="str">
        <f>IF($C38='4. Board Level Worksheet'!$C$5,'4. Board Level Worksheet'!$C$19,"")</f>
        <v/>
      </c>
      <c r="M38" s="54" t="str">
        <f>IF($C38='4. Board Level Worksheet'!$C$5,'4. Board Level Worksheet'!$C$21,"")</f>
        <v/>
      </c>
      <c r="N38" s="54" t="str">
        <f>IF($C38='4. Board Level Worksheet'!$C$5,'4. Board Level Worksheet'!$C$28,"")</f>
        <v/>
      </c>
      <c r="O38" s="54" t="str">
        <f>IF($C38='4. Board Level Worksheet'!$C$5,'4. Board Level Worksheet'!#REF!,"")</f>
        <v/>
      </c>
      <c r="P38" t="s">
        <v>331</v>
      </c>
      <c r="Q38" s="54">
        <v>50700</v>
      </c>
      <c r="R38" s="54">
        <v>50700</v>
      </c>
      <c r="S38" s="54">
        <v>20789</v>
      </c>
      <c r="T38" s="54">
        <v>6000</v>
      </c>
      <c r="U38" s="54">
        <v>7</v>
      </c>
      <c r="V38" s="54">
        <f t="shared" si="0"/>
        <v>7000</v>
      </c>
      <c r="W38" s="54">
        <v>23810</v>
      </c>
      <c r="X38" s="54">
        <v>20300</v>
      </c>
      <c r="Y38" s="53"/>
      <c r="Z38" s="53"/>
      <c r="AA38" s="53"/>
    </row>
    <row r="39" spans="1:27">
      <c r="A39">
        <v>37</v>
      </c>
      <c r="B39" s="13" t="s">
        <v>25</v>
      </c>
      <c r="C39" t="s">
        <v>332</v>
      </c>
      <c r="D39" s="15"/>
      <c r="E39" s="15"/>
      <c r="F39" s="15"/>
      <c r="G39" s="15"/>
      <c r="H39" s="15"/>
      <c r="I39" s="15"/>
      <c r="J39" s="15"/>
      <c r="K39" s="52" t="str">
        <f>IF($C39='4. Board Level Worksheet'!$C$5,'4. Board Level Worksheet'!$C$18,"")</f>
        <v/>
      </c>
      <c r="L39" s="52" t="str">
        <f>IF($C39='4. Board Level Worksheet'!$C$5,'4. Board Level Worksheet'!$C$19,"")</f>
        <v/>
      </c>
      <c r="M39" s="54" t="str">
        <f>IF($C39='4. Board Level Worksheet'!$C$5,'4. Board Level Worksheet'!$C$21,"")</f>
        <v/>
      </c>
      <c r="N39" s="54" t="str">
        <f>IF($C39='4. Board Level Worksheet'!$C$5,'4. Board Level Worksheet'!$C$28,"")</f>
        <v/>
      </c>
      <c r="O39" s="54" t="str">
        <f>IF($C39='4. Board Level Worksheet'!$C$5,'4. Board Level Worksheet'!#REF!,"")</f>
        <v/>
      </c>
      <c r="P39" t="s">
        <v>332</v>
      </c>
      <c r="Q39" s="54">
        <v>42900</v>
      </c>
      <c r="R39" s="54">
        <v>42900</v>
      </c>
      <c r="S39" s="54">
        <v>16799</v>
      </c>
      <c r="T39" s="54">
        <v>4000</v>
      </c>
      <c r="U39" s="54">
        <v>4</v>
      </c>
      <c r="V39" s="54">
        <f t="shared" si="0"/>
        <v>4000</v>
      </c>
      <c r="W39" s="54">
        <v>23241</v>
      </c>
      <c r="X39" s="54">
        <v>19854</v>
      </c>
      <c r="Y39" s="53"/>
      <c r="Z39" s="53"/>
      <c r="AA39" s="53"/>
    </row>
    <row r="40" spans="1:27">
      <c r="A40">
        <v>38</v>
      </c>
      <c r="B40" s="13" t="s">
        <v>26</v>
      </c>
      <c r="C40" t="s">
        <v>333</v>
      </c>
      <c r="D40" s="15"/>
      <c r="E40" s="15"/>
      <c r="F40" s="15"/>
      <c r="G40" s="15"/>
      <c r="H40" s="15"/>
      <c r="I40" s="15"/>
      <c r="J40" s="15"/>
      <c r="K40" s="52" t="str">
        <f>IF($C40='4. Board Level Worksheet'!$C$5,'4. Board Level Worksheet'!$C$18,"")</f>
        <v/>
      </c>
      <c r="L40" s="52" t="str">
        <f>IF($C40='4. Board Level Worksheet'!$C$5,'4. Board Level Worksheet'!$C$19,"")</f>
        <v/>
      </c>
      <c r="M40" s="54" t="str">
        <f>IF($C40='4. Board Level Worksheet'!$C$5,'4. Board Level Worksheet'!$C$21,"")</f>
        <v/>
      </c>
      <c r="N40" s="54" t="str">
        <f>IF($C40='4. Board Level Worksheet'!$C$5,'4. Board Level Worksheet'!$C$28,"")</f>
        <v/>
      </c>
      <c r="O40" s="54" t="str">
        <f>IF($C40='4. Board Level Worksheet'!$C$5,'4. Board Level Worksheet'!#REF!,"")</f>
        <v/>
      </c>
      <c r="P40" t="s">
        <v>333</v>
      </c>
      <c r="Q40" s="54">
        <v>210300</v>
      </c>
      <c r="R40" s="54">
        <v>210300</v>
      </c>
      <c r="S40" s="54">
        <v>96697</v>
      </c>
      <c r="T40" s="54">
        <v>18000</v>
      </c>
      <c r="U40" s="54">
        <v>22</v>
      </c>
      <c r="V40" s="54">
        <f t="shared" si="0"/>
        <v>22000</v>
      </c>
      <c r="W40" s="54">
        <v>108950</v>
      </c>
      <c r="X40" s="54">
        <v>87236</v>
      </c>
      <c r="Y40" s="53"/>
      <c r="Z40" s="53"/>
      <c r="AA40" s="53"/>
    </row>
    <row r="41" spans="1:27">
      <c r="A41">
        <v>39</v>
      </c>
      <c r="B41" s="13" t="s">
        <v>27</v>
      </c>
      <c r="C41" t="s">
        <v>334</v>
      </c>
      <c r="D41" s="15"/>
      <c r="E41" s="15"/>
      <c r="F41" s="15"/>
      <c r="G41" s="15"/>
      <c r="H41" s="15"/>
      <c r="I41" s="15"/>
      <c r="J41" s="15"/>
      <c r="K41" s="52" t="str">
        <f>IF($C41='4. Board Level Worksheet'!$C$5,'4. Board Level Worksheet'!$C$18,"")</f>
        <v/>
      </c>
      <c r="L41" s="52" t="str">
        <f>IF($C41='4. Board Level Worksheet'!$C$5,'4. Board Level Worksheet'!$C$19,"")</f>
        <v/>
      </c>
      <c r="M41" s="54" t="str">
        <f>IF($C41='4. Board Level Worksheet'!$C$5,'4. Board Level Worksheet'!$C$21,"")</f>
        <v/>
      </c>
      <c r="N41" s="54" t="str">
        <f>IF($C41='4. Board Level Worksheet'!$C$5,'4. Board Level Worksheet'!$C$28,"")</f>
        <v/>
      </c>
      <c r="O41" s="54" t="str">
        <f>IF($C41='4. Board Level Worksheet'!$C$5,'4. Board Level Worksheet'!#REF!,"")</f>
        <v/>
      </c>
      <c r="P41" t="s">
        <v>334</v>
      </c>
      <c r="Q41" s="54">
        <v>77700</v>
      </c>
      <c r="R41" s="54">
        <v>77700</v>
      </c>
      <c r="S41" s="54">
        <v>25886</v>
      </c>
      <c r="T41" s="54">
        <v>5000</v>
      </c>
      <c r="U41" s="54">
        <v>7</v>
      </c>
      <c r="V41" s="54">
        <f t="shared" si="0"/>
        <v>7000</v>
      </c>
      <c r="W41" s="54">
        <v>47476</v>
      </c>
      <c r="X41" s="54">
        <v>39064</v>
      </c>
      <c r="Y41" s="53"/>
      <c r="Z41" s="53"/>
      <c r="AA41" s="53"/>
    </row>
    <row r="42" spans="1:27">
      <c r="A42">
        <v>40</v>
      </c>
      <c r="B42" s="13">
        <v>35</v>
      </c>
      <c r="C42" t="s">
        <v>335</v>
      </c>
      <c r="D42" s="15"/>
      <c r="E42" s="15"/>
      <c r="F42" s="15"/>
      <c r="G42" s="15"/>
      <c r="H42" s="15"/>
      <c r="I42" s="15"/>
      <c r="J42" s="15"/>
      <c r="K42" s="52" t="str">
        <f>IF($C42='4. Board Level Worksheet'!$C$5,'4. Board Level Worksheet'!$C$18,"")</f>
        <v/>
      </c>
      <c r="L42" s="52" t="str">
        <f>IF($C42='4. Board Level Worksheet'!$C$5,'4. Board Level Worksheet'!$C$19,"")</f>
        <v/>
      </c>
      <c r="M42" s="54" t="str">
        <f>IF($C42='4. Board Level Worksheet'!$C$5,'4. Board Level Worksheet'!$C$21,"")</f>
        <v/>
      </c>
      <c r="N42" s="54" t="str">
        <f>IF($C42='4. Board Level Worksheet'!$C$5,'4. Board Level Worksheet'!$C$28,"")</f>
        <v/>
      </c>
      <c r="O42" s="54" t="str">
        <f>IF($C42='4. Board Level Worksheet'!$C$5,'4. Board Level Worksheet'!#REF!,"")</f>
        <v/>
      </c>
      <c r="P42" t="s">
        <v>335</v>
      </c>
      <c r="Q42" s="54">
        <v>124500</v>
      </c>
      <c r="R42" s="54">
        <v>124500</v>
      </c>
      <c r="S42" s="54">
        <v>67335</v>
      </c>
      <c r="T42" s="54">
        <v>13000</v>
      </c>
      <c r="U42" s="54">
        <v>15</v>
      </c>
      <c r="V42" s="54">
        <f t="shared" si="0"/>
        <v>15000</v>
      </c>
      <c r="W42" s="54">
        <v>68689</v>
      </c>
      <c r="X42" s="54">
        <v>55030</v>
      </c>
      <c r="Y42" s="53"/>
      <c r="Z42" s="53"/>
      <c r="AA42" s="53"/>
    </row>
    <row r="43" spans="1:27">
      <c r="A43">
        <v>41</v>
      </c>
      <c r="B43" s="13">
        <v>36</v>
      </c>
      <c r="C43" t="s">
        <v>336</v>
      </c>
      <c r="D43" s="15"/>
      <c r="E43" s="15"/>
      <c r="F43" s="15"/>
      <c r="G43" s="15"/>
      <c r="H43" s="15"/>
      <c r="I43" s="15"/>
      <c r="J43" s="15"/>
      <c r="K43" s="52" t="str">
        <f>IF($C43='4. Board Level Worksheet'!$C$5,'4. Board Level Worksheet'!$C$18,"")</f>
        <v/>
      </c>
      <c r="L43" s="52" t="str">
        <f>IF($C43='4. Board Level Worksheet'!$C$5,'4. Board Level Worksheet'!$C$19,"")</f>
        <v/>
      </c>
      <c r="M43" s="54" t="str">
        <f>IF($C43='4. Board Level Worksheet'!$C$5,'4. Board Level Worksheet'!$C$21,"")</f>
        <v/>
      </c>
      <c r="N43" s="54" t="str">
        <f>IF($C43='4. Board Level Worksheet'!$C$5,'4. Board Level Worksheet'!$C$28,"")</f>
        <v/>
      </c>
      <c r="O43" s="54" t="str">
        <f>IF($C43='4. Board Level Worksheet'!$C$5,'4. Board Level Worksheet'!#REF!,"")</f>
        <v/>
      </c>
      <c r="P43" t="s">
        <v>336</v>
      </c>
      <c r="Q43" s="54">
        <v>158300</v>
      </c>
      <c r="R43" s="54">
        <v>158300</v>
      </c>
      <c r="S43" s="54">
        <v>66229</v>
      </c>
      <c r="T43" s="54">
        <v>13000</v>
      </c>
      <c r="U43" s="54">
        <v>52</v>
      </c>
      <c r="V43" s="54">
        <f t="shared" si="0"/>
        <v>52000</v>
      </c>
      <c r="W43" s="54">
        <v>114830</v>
      </c>
      <c r="X43" s="54">
        <v>87646</v>
      </c>
      <c r="Y43" s="53"/>
      <c r="Z43" s="53"/>
      <c r="AA43" s="53"/>
    </row>
    <row r="44" spans="1:27">
      <c r="A44">
        <v>42</v>
      </c>
      <c r="B44" s="13">
        <v>37</v>
      </c>
      <c r="C44" t="s">
        <v>337</v>
      </c>
      <c r="D44" s="15"/>
      <c r="E44" s="15"/>
      <c r="F44" s="15"/>
      <c r="G44" s="15"/>
      <c r="H44" s="15"/>
      <c r="I44" s="15"/>
      <c r="J44" s="15"/>
      <c r="K44" s="52" t="str">
        <f>IF($C44='4. Board Level Worksheet'!$C$5,'4. Board Level Worksheet'!$C$18,"")</f>
        <v/>
      </c>
      <c r="L44" s="52" t="str">
        <f>IF($C44='4. Board Level Worksheet'!$C$5,'4. Board Level Worksheet'!$C$19,"")</f>
        <v/>
      </c>
      <c r="M44" s="54" t="str">
        <f>IF($C44='4. Board Level Worksheet'!$C$5,'4. Board Level Worksheet'!$C$21,"")</f>
        <v/>
      </c>
      <c r="N44" s="54" t="str">
        <f>IF($C44='4. Board Level Worksheet'!$C$5,'4. Board Level Worksheet'!$C$28,"")</f>
        <v/>
      </c>
      <c r="O44" s="54" t="str">
        <f>IF($C44='4. Board Level Worksheet'!$C$5,'4. Board Level Worksheet'!#REF!,"")</f>
        <v/>
      </c>
      <c r="P44" t="s">
        <v>337</v>
      </c>
      <c r="Q44" s="54">
        <v>454500</v>
      </c>
      <c r="R44" s="54">
        <v>454500</v>
      </c>
      <c r="S44" s="54">
        <v>283090</v>
      </c>
      <c r="T44" s="54">
        <v>40000</v>
      </c>
      <c r="U44" s="54">
        <v>167</v>
      </c>
      <c r="V44" s="54">
        <f t="shared" si="0"/>
        <v>167000</v>
      </c>
      <c r="W44" s="54">
        <v>390603</v>
      </c>
      <c r="X44" s="54">
        <v>268005</v>
      </c>
      <c r="Y44" s="53"/>
      <c r="Z44" s="53"/>
      <c r="AA44" s="53"/>
    </row>
    <row r="45" spans="1:27">
      <c r="A45">
        <v>43</v>
      </c>
      <c r="B45" s="13">
        <v>38</v>
      </c>
      <c r="C45" t="s">
        <v>338</v>
      </c>
      <c r="D45" s="15"/>
      <c r="E45" s="15"/>
      <c r="F45" s="15"/>
      <c r="G45" s="15"/>
      <c r="H45" s="15"/>
      <c r="I45" s="15"/>
      <c r="J45" s="15"/>
      <c r="K45" s="52" t="str">
        <f>IF($C45='4. Board Level Worksheet'!$C$5,'4. Board Level Worksheet'!$C$18,"")</f>
        <v/>
      </c>
      <c r="L45" s="52" t="str">
        <f>IF($C45='4. Board Level Worksheet'!$C$5,'4. Board Level Worksheet'!$C$19,"")</f>
        <v/>
      </c>
      <c r="M45" s="54" t="str">
        <f>IF($C45='4. Board Level Worksheet'!$C$5,'4. Board Level Worksheet'!$C$21,"")</f>
        <v/>
      </c>
      <c r="N45" s="54" t="str">
        <f>IF($C45='4. Board Level Worksheet'!$C$5,'4. Board Level Worksheet'!$C$28,"")</f>
        <v/>
      </c>
      <c r="O45" s="54" t="str">
        <f>IF($C45='4. Board Level Worksheet'!$C$5,'4. Board Level Worksheet'!#REF!,"")</f>
        <v/>
      </c>
      <c r="P45" t="s">
        <v>338</v>
      </c>
      <c r="Q45" s="54">
        <v>523800</v>
      </c>
      <c r="R45" s="54">
        <v>523800</v>
      </c>
      <c r="S45" s="54">
        <v>303142</v>
      </c>
      <c r="T45" s="54">
        <v>50000</v>
      </c>
      <c r="U45" s="54">
        <v>69</v>
      </c>
      <c r="V45" s="54">
        <f t="shared" si="0"/>
        <v>69000</v>
      </c>
      <c r="W45" s="54">
        <v>318080</v>
      </c>
      <c r="X45" s="54">
        <v>248981</v>
      </c>
      <c r="Y45" s="53"/>
      <c r="Z45" s="53"/>
      <c r="AA45" s="53"/>
    </row>
    <row r="46" spans="1:27">
      <c r="A46">
        <v>44</v>
      </c>
      <c r="B46" s="13">
        <v>39</v>
      </c>
      <c r="C46" t="s">
        <v>339</v>
      </c>
      <c r="D46" s="15"/>
      <c r="E46" s="15"/>
      <c r="F46" s="15"/>
      <c r="G46" s="15"/>
      <c r="H46" s="15"/>
      <c r="I46" s="15"/>
      <c r="J46" s="15"/>
      <c r="K46" s="52" t="str">
        <f>IF($C46='4. Board Level Worksheet'!$C$5,'4. Board Level Worksheet'!$C$18,"")</f>
        <v/>
      </c>
      <c r="L46" s="52" t="str">
        <f>IF($C46='4. Board Level Worksheet'!$C$5,'4. Board Level Worksheet'!$C$19,"")</f>
        <v/>
      </c>
      <c r="M46" s="54" t="str">
        <f>IF($C46='4. Board Level Worksheet'!$C$5,'4. Board Level Worksheet'!$C$21,"")</f>
        <v/>
      </c>
      <c r="N46" s="54" t="str">
        <f>IF($C46='4. Board Level Worksheet'!$C$5,'4. Board Level Worksheet'!$C$28,"")</f>
        <v/>
      </c>
      <c r="O46" s="54" t="str">
        <f>IF($C46='4. Board Level Worksheet'!$C$5,'4. Board Level Worksheet'!#REF!,"")</f>
        <v/>
      </c>
      <c r="P46" t="s">
        <v>339</v>
      </c>
      <c r="Q46" s="54">
        <v>227000</v>
      </c>
      <c r="R46" s="54">
        <v>227000</v>
      </c>
      <c r="S46" s="54">
        <v>125966</v>
      </c>
      <c r="T46" s="54">
        <v>21000</v>
      </c>
      <c r="U46" s="54">
        <v>75</v>
      </c>
      <c r="V46" s="54">
        <f t="shared" si="0"/>
        <v>75000</v>
      </c>
      <c r="W46" s="54">
        <v>166436</v>
      </c>
      <c r="X46" s="54">
        <v>124033</v>
      </c>
      <c r="Y46" s="53"/>
      <c r="Z46" s="53"/>
      <c r="AA46" s="53"/>
    </row>
    <row r="47" spans="1:27">
      <c r="A47">
        <v>45</v>
      </c>
      <c r="B47" s="13">
        <v>40</v>
      </c>
      <c r="C47" t="s">
        <v>340</v>
      </c>
      <c r="D47" s="15"/>
      <c r="E47" s="15"/>
      <c r="F47" s="15"/>
      <c r="G47" s="15"/>
      <c r="H47" s="15"/>
      <c r="I47" s="15"/>
      <c r="J47" s="15"/>
      <c r="K47" s="52" t="str">
        <f>IF($C47='4. Board Level Worksheet'!$C$5,'4. Board Level Worksheet'!$C$18,"")</f>
        <v/>
      </c>
      <c r="L47" s="52" t="str">
        <f>IF($C47='4. Board Level Worksheet'!$C$5,'4. Board Level Worksheet'!$C$19,"")</f>
        <v/>
      </c>
      <c r="M47" s="54" t="str">
        <f>IF($C47='4. Board Level Worksheet'!$C$5,'4. Board Level Worksheet'!$C$21,"")</f>
        <v/>
      </c>
      <c r="N47" s="54" t="str">
        <f>IF($C47='4. Board Level Worksheet'!$C$5,'4. Board Level Worksheet'!$C$28,"")</f>
        <v/>
      </c>
      <c r="O47" s="54" t="str">
        <f>IF($C47='4. Board Level Worksheet'!$C$5,'4. Board Level Worksheet'!#REF!,"")</f>
        <v/>
      </c>
      <c r="P47" t="s">
        <v>340</v>
      </c>
      <c r="Q47" s="54">
        <v>2024700</v>
      </c>
      <c r="R47" s="54">
        <v>2024700</v>
      </c>
      <c r="S47" s="54">
        <v>1221920</v>
      </c>
      <c r="T47" s="54">
        <v>203000</v>
      </c>
      <c r="U47" s="54">
        <v>1766</v>
      </c>
      <c r="V47" s="54">
        <f t="shared" si="0"/>
        <v>1766000</v>
      </c>
      <c r="W47" s="54">
        <v>2043519</v>
      </c>
      <c r="X47" s="54">
        <v>1419899</v>
      </c>
      <c r="Y47" s="53"/>
      <c r="Z47" s="53"/>
      <c r="AA47" s="53"/>
    </row>
    <row r="48" spans="1:27">
      <c r="A48">
        <v>46</v>
      </c>
      <c r="B48" s="13">
        <v>41</v>
      </c>
      <c r="C48" t="s">
        <v>372</v>
      </c>
      <c r="D48" s="15"/>
      <c r="E48" s="15"/>
      <c r="F48" s="15"/>
      <c r="G48" s="15"/>
      <c r="H48" s="15"/>
      <c r="I48" s="15"/>
      <c r="J48" s="15"/>
      <c r="K48" s="52" t="str">
        <f>IF($C48='4. Board Level Worksheet'!$C$5,'4. Board Level Worksheet'!$C$18,"")</f>
        <v/>
      </c>
      <c r="L48" s="52" t="str">
        <f>IF($C48='4. Board Level Worksheet'!$C$5,'4. Board Level Worksheet'!$C$19,"")</f>
        <v/>
      </c>
      <c r="M48" s="54" t="str">
        <f>IF($C48='4. Board Level Worksheet'!$C$5,'4. Board Level Worksheet'!$C$21,"")</f>
        <v/>
      </c>
      <c r="N48" s="54" t="str">
        <f>IF($C48='4. Board Level Worksheet'!$C$5,'4. Board Level Worksheet'!$C$28,"")</f>
        <v/>
      </c>
      <c r="O48" s="54" t="str">
        <f>IF($C48='4. Board Level Worksheet'!$C$5,'4. Board Level Worksheet'!#REF!,"")</f>
        <v/>
      </c>
      <c r="P48" t="s">
        <v>372</v>
      </c>
      <c r="Q48" s="54">
        <v>367900</v>
      </c>
      <c r="R48" s="54">
        <v>367900</v>
      </c>
      <c r="S48" s="54">
        <v>211308</v>
      </c>
      <c r="T48" s="54">
        <v>32000</v>
      </c>
      <c r="U48" s="54">
        <v>39</v>
      </c>
      <c r="V48" s="54">
        <f t="shared" si="0"/>
        <v>39000</v>
      </c>
      <c r="W48" s="54">
        <v>212374</v>
      </c>
      <c r="X48" s="54">
        <v>173578</v>
      </c>
      <c r="Y48" s="53"/>
      <c r="Z48" s="53"/>
      <c r="AA48" s="53"/>
    </row>
    <row r="49" spans="1:27">
      <c r="A49">
        <v>47</v>
      </c>
      <c r="B49" s="13">
        <v>42</v>
      </c>
      <c r="C49" t="s">
        <v>341</v>
      </c>
      <c r="D49" s="15"/>
      <c r="E49" s="15"/>
      <c r="F49" s="15"/>
      <c r="G49" s="15"/>
      <c r="H49" s="15"/>
      <c r="I49" s="15"/>
      <c r="J49" s="15"/>
      <c r="K49" s="52" t="str">
        <f>IF($C49='4. Board Level Worksheet'!$C$5,'4. Board Level Worksheet'!$C$18,"")</f>
        <v/>
      </c>
      <c r="L49" s="52" t="str">
        <f>IF($C49='4. Board Level Worksheet'!$C$5,'4. Board Level Worksheet'!$C$19,"")</f>
        <v/>
      </c>
      <c r="M49" s="54" t="str">
        <f>IF($C49='4. Board Level Worksheet'!$C$5,'4. Board Level Worksheet'!$C$21,"")</f>
        <v/>
      </c>
      <c r="N49" s="54" t="str">
        <f>IF($C49='4. Board Level Worksheet'!$C$5,'4. Board Level Worksheet'!$C$28,"")</f>
        <v/>
      </c>
      <c r="O49" s="54" t="str">
        <f>IF($C49='4. Board Level Worksheet'!$C$5,'4. Board Level Worksheet'!#REF!,"")</f>
        <v/>
      </c>
      <c r="P49" t="s">
        <v>341</v>
      </c>
      <c r="Q49" s="54">
        <v>1027000</v>
      </c>
      <c r="R49" s="54">
        <v>1027000</v>
      </c>
      <c r="S49" s="54">
        <v>697289</v>
      </c>
      <c r="T49" s="54">
        <v>141000</v>
      </c>
      <c r="U49" s="54">
        <v>499</v>
      </c>
      <c r="V49" s="54">
        <f t="shared" si="0"/>
        <v>499000</v>
      </c>
      <c r="W49" s="54">
        <v>542858</v>
      </c>
      <c r="X49" s="54">
        <v>437832</v>
      </c>
      <c r="Y49" s="53"/>
      <c r="Z49" s="53"/>
      <c r="AA49" s="53"/>
    </row>
    <row r="50" spans="1:27">
      <c r="A50">
        <v>48</v>
      </c>
      <c r="B50" s="13">
        <v>43</v>
      </c>
      <c r="C50" t="s">
        <v>373</v>
      </c>
      <c r="D50" s="15"/>
      <c r="E50" s="15"/>
      <c r="F50" s="15"/>
      <c r="G50" s="15"/>
      <c r="H50" s="15"/>
      <c r="I50" s="15"/>
      <c r="J50" s="15"/>
      <c r="K50" s="52" t="str">
        <f>IF($C50='4. Board Level Worksheet'!$C$5,'4. Board Level Worksheet'!$C$18,"")</f>
        <v/>
      </c>
      <c r="L50" s="52" t="str">
        <f>IF($C50='4. Board Level Worksheet'!$C$5,'4. Board Level Worksheet'!$C$19,"")</f>
        <v/>
      </c>
      <c r="M50" s="54" t="str">
        <f>IF($C50='4. Board Level Worksheet'!$C$5,'4. Board Level Worksheet'!$C$21,"")</f>
        <v/>
      </c>
      <c r="N50" s="54" t="str">
        <f>IF($C50='4. Board Level Worksheet'!$C$5,'4. Board Level Worksheet'!$C$28,"")</f>
        <v/>
      </c>
      <c r="O50" s="54" t="str">
        <f>IF($C50='4. Board Level Worksheet'!$C$5,'4. Board Level Worksheet'!#REF!,"")</f>
        <v/>
      </c>
      <c r="P50" t="s">
        <v>373</v>
      </c>
      <c r="Q50" s="54">
        <v>1702200</v>
      </c>
      <c r="R50" s="54">
        <v>1702200</v>
      </c>
      <c r="S50" s="54">
        <v>1034392.9999999999</v>
      </c>
      <c r="T50" s="54">
        <v>131000</v>
      </c>
      <c r="U50" s="54">
        <v>160</v>
      </c>
      <c r="V50" s="54">
        <f t="shared" si="0"/>
        <v>160000</v>
      </c>
      <c r="W50" s="54">
        <v>743208</v>
      </c>
      <c r="X50" s="54">
        <v>625298</v>
      </c>
      <c r="Y50" s="53"/>
      <c r="Z50" s="53"/>
      <c r="AA50" s="53"/>
    </row>
    <row r="51" spans="1:27">
      <c r="A51">
        <v>49</v>
      </c>
      <c r="B51" s="13">
        <v>44</v>
      </c>
      <c r="C51" t="s">
        <v>342</v>
      </c>
      <c r="D51" s="15"/>
      <c r="E51" s="15"/>
      <c r="F51" s="15"/>
      <c r="G51" s="15"/>
      <c r="H51" s="15"/>
      <c r="I51" s="15"/>
      <c r="J51" s="15"/>
      <c r="K51" s="52" t="str">
        <f>IF($C51='4. Board Level Worksheet'!$C$5,'4. Board Level Worksheet'!$C$18,"")</f>
        <v/>
      </c>
      <c r="L51" s="52" t="str">
        <f>IF($C51='4. Board Level Worksheet'!$C$5,'4. Board Level Worksheet'!$C$19,"")</f>
        <v/>
      </c>
      <c r="M51" s="54" t="str">
        <f>IF($C51='4. Board Level Worksheet'!$C$5,'4. Board Level Worksheet'!$C$21,"")</f>
        <v/>
      </c>
      <c r="N51" s="54" t="str">
        <f>IF($C51='4. Board Level Worksheet'!$C$5,'4. Board Level Worksheet'!$C$28,"")</f>
        <v/>
      </c>
      <c r="O51" s="54" t="str">
        <f>IF($C51='4. Board Level Worksheet'!$C$5,'4. Board Level Worksheet'!#REF!,"")</f>
        <v/>
      </c>
      <c r="P51" t="s">
        <v>342</v>
      </c>
      <c r="Q51" s="54">
        <v>500400</v>
      </c>
      <c r="R51" s="54">
        <v>500400</v>
      </c>
      <c r="S51" s="54">
        <v>311761</v>
      </c>
      <c r="T51" s="54">
        <v>55000</v>
      </c>
      <c r="U51" s="54">
        <v>72</v>
      </c>
      <c r="V51" s="54">
        <f t="shared" si="0"/>
        <v>72000</v>
      </c>
      <c r="W51" s="54">
        <v>255485</v>
      </c>
      <c r="X51" s="54">
        <v>214379</v>
      </c>
      <c r="Y51" s="53"/>
      <c r="Z51" s="53"/>
      <c r="AA51" s="53"/>
    </row>
    <row r="52" spans="1:27">
      <c r="A52">
        <v>50</v>
      </c>
      <c r="B52" s="13">
        <v>45</v>
      </c>
      <c r="C52" t="s">
        <v>343</v>
      </c>
      <c r="D52" s="15"/>
      <c r="E52" s="15"/>
      <c r="F52" s="15"/>
      <c r="G52" s="15"/>
      <c r="H52" s="15"/>
      <c r="I52" s="15"/>
      <c r="J52" s="15"/>
      <c r="K52" s="52" t="str">
        <f>IF($C52='4. Board Level Worksheet'!$C$5,'4. Board Level Worksheet'!$C$18,"")</f>
        <v/>
      </c>
      <c r="L52" s="52" t="str">
        <f>IF($C52='4. Board Level Worksheet'!$C$5,'4. Board Level Worksheet'!$C$19,"")</f>
        <v/>
      </c>
      <c r="M52" s="54" t="str">
        <f>IF($C52='4. Board Level Worksheet'!$C$5,'4. Board Level Worksheet'!$C$21,"")</f>
        <v/>
      </c>
      <c r="N52" s="54" t="str">
        <f>IF($C52='4. Board Level Worksheet'!$C$5,'4. Board Level Worksheet'!$C$28,"")</f>
        <v/>
      </c>
      <c r="O52" s="54" t="str">
        <f>IF($C52='4. Board Level Worksheet'!$C$5,'4. Board Level Worksheet'!#REF!,"")</f>
        <v/>
      </c>
      <c r="P52" t="s">
        <v>343</v>
      </c>
      <c r="Q52" s="54">
        <v>471100</v>
      </c>
      <c r="R52" s="54">
        <v>471100</v>
      </c>
      <c r="S52" s="54">
        <v>295396</v>
      </c>
      <c r="T52" s="54">
        <v>47000</v>
      </c>
      <c r="U52" s="54">
        <v>98</v>
      </c>
      <c r="V52" s="54">
        <f t="shared" si="0"/>
        <v>98000</v>
      </c>
      <c r="W52" s="54">
        <v>321391</v>
      </c>
      <c r="X52" s="54">
        <v>248496</v>
      </c>
      <c r="Y52" s="53"/>
      <c r="Z52" s="53"/>
      <c r="AA52" s="53"/>
    </row>
    <row r="53" spans="1:27">
      <c r="A53">
        <v>51</v>
      </c>
      <c r="B53" s="13">
        <v>46</v>
      </c>
      <c r="C53" t="s">
        <v>344</v>
      </c>
      <c r="D53" s="15"/>
      <c r="E53" s="15"/>
      <c r="F53" s="15"/>
      <c r="G53" s="15"/>
      <c r="H53" s="15"/>
      <c r="I53" s="15"/>
      <c r="J53" s="15"/>
      <c r="K53" s="52" t="str">
        <f>IF($C53='4. Board Level Worksheet'!$C$5,'4. Board Level Worksheet'!$C$18,"")</f>
        <v/>
      </c>
      <c r="L53" s="52" t="str">
        <f>IF($C53='4. Board Level Worksheet'!$C$5,'4. Board Level Worksheet'!$C$19,"")</f>
        <v/>
      </c>
      <c r="M53" s="54" t="str">
        <f>IF($C53='4. Board Level Worksheet'!$C$5,'4. Board Level Worksheet'!$C$21,"")</f>
        <v/>
      </c>
      <c r="N53" s="54" t="str">
        <f>IF($C53='4. Board Level Worksheet'!$C$5,'4. Board Level Worksheet'!$C$28,"")</f>
        <v/>
      </c>
      <c r="O53" s="54" t="str">
        <f>IF($C53='4. Board Level Worksheet'!$C$5,'4. Board Level Worksheet'!#REF!,"")</f>
        <v/>
      </c>
      <c r="P53" t="s">
        <v>344</v>
      </c>
      <c r="Q53" s="54">
        <v>582000</v>
      </c>
      <c r="R53" s="54">
        <v>582000</v>
      </c>
      <c r="S53" s="54">
        <v>503317</v>
      </c>
      <c r="T53" s="54">
        <v>77000</v>
      </c>
      <c r="U53" s="54">
        <v>105</v>
      </c>
      <c r="V53" s="54">
        <f t="shared" si="0"/>
        <v>105000</v>
      </c>
      <c r="W53" s="54">
        <v>265281</v>
      </c>
      <c r="X53" s="54">
        <v>224478</v>
      </c>
      <c r="Y53" s="53"/>
      <c r="Z53" s="53"/>
      <c r="AA53" s="53"/>
    </row>
    <row r="54" spans="1:27">
      <c r="A54">
        <v>52</v>
      </c>
      <c r="B54" s="13">
        <v>47</v>
      </c>
      <c r="C54" t="s">
        <v>374</v>
      </c>
      <c r="D54" s="15"/>
      <c r="E54" s="15"/>
      <c r="F54" s="15"/>
      <c r="G54" s="15"/>
      <c r="H54" s="15"/>
      <c r="I54" s="15"/>
      <c r="J54" s="15"/>
      <c r="K54" s="52" t="str">
        <f>IF($C54='4. Board Level Worksheet'!$C$5,'4. Board Level Worksheet'!$C$18,"")</f>
        <v/>
      </c>
      <c r="L54" s="52" t="str">
        <f>IF($C54='4. Board Level Worksheet'!$C$5,'4. Board Level Worksheet'!$C$19,"")</f>
        <v/>
      </c>
      <c r="M54" s="54" t="str">
        <f>IF($C54='4. Board Level Worksheet'!$C$5,'4. Board Level Worksheet'!$C$21,"")</f>
        <v/>
      </c>
      <c r="N54" s="54" t="str">
        <f>IF($C54='4. Board Level Worksheet'!$C$5,'4. Board Level Worksheet'!$C$28,"")</f>
        <v/>
      </c>
      <c r="O54" s="54" t="str">
        <f>IF($C54='4. Board Level Worksheet'!$C$5,'4. Board Level Worksheet'!#REF!,"")</f>
        <v/>
      </c>
      <c r="P54" t="s">
        <v>374</v>
      </c>
      <c r="Q54" s="54">
        <v>567800</v>
      </c>
      <c r="R54" s="54">
        <v>567800</v>
      </c>
      <c r="S54" s="54">
        <v>418581</v>
      </c>
      <c r="T54" s="54">
        <v>70000</v>
      </c>
      <c r="U54" s="54">
        <v>283</v>
      </c>
      <c r="V54" s="54">
        <f t="shared" si="0"/>
        <v>283000</v>
      </c>
      <c r="W54" s="54">
        <v>410195</v>
      </c>
      <c r="X54" s="54">
        <v>310638</v>
      </c>
      <c r="Y54" s="53"/>
      <c r="Z54" s="53"/>
      <c r="AA54" s="53"/>
    </row>
    <row r="55" spans="1:27">
      <c r="A55">
        <v>53</v>
      </c>
      <c r="B55" s="13">
        <v>48</v>
      </c>
      <c r="C55" t="s">
        <v>345</v>
      </c>
      <c r="D55" s="15"/>
      <c r="E55" s="15"/>
      <c r="F55" s="15"/>
      <c r="G55" s="15"/>
      <c r="H55" s="15"/>
      <c r="I55" s="15"/>
      <c r="J55" s="15"/>
      <c r="K55" s="52" t="str">
        <f>IF($C55='4. Board Level Worksheet'!$C$5,'4. Board Level Worksheet'!$C$18,"")</f>
        <v/>
      </c>
      <c r="L55" s="52" t="str">
        <f>IF($C55='4. Board Level Worksheet'!$C$5,'4. Board Level Worksheet'!$C$19,"")</f>
        <v/>
      </c>
      <c r="M55" s="54" t="str">
        <f>IF($C55='4. Board Level Worksheet'!$C$5,'4. Board Level Worksheet'!$C$21,"")</f>
        <v/>
      </c>
      <c r="N55" s="54" t="str">
        <f>IF($C55='4. Board Level Worksheet'!$C$5,'4. Board Level Worksheet'!$C$28,"")</f>
        <v/>
      </c>
      <c r="O55" s="54" t="str">
        <f>IF($C55='4. Board Level Worksheet'!$C$5,'4. Board Level Worksheet'!#REF!,"")</f>
        <v/>
      </c>
      <c r="P55" t="s">
        <v>345</v>
      </c>
      <c r="Q55" s="54">
        <v>207000</v>
      </c>
      <c r="R55" s="54">
        <v>207000</v>
      </c>
      <c r="S55" s="54">
        <v>108067</v>
      </c>
      <c r="T55" s="54">
        <v>20000</v>
      </c>
      <c r="U55" s="54">
        <v>25</v>
      </c>
      <c r="V55" s="54">
        <f t="shared" si="0"/>
        <v>25000</v>
      </c>
      <c r="W55" s="54">
        <v>110092</v>
      </c>
      <c r="X55" s="54">
        <v>92149</v>
      </c>
      <c r="Y55" s="53"/>
      <c r="Z55" s="53"/>
      <c r="AA55" s="53"/>
    </row>
    <row r="56" spans="1:27">
      <c r="A56">
        <v>54</v>
      </c>
      <c r="B56" s="13">
        <v>49</v>
      </c>
      <c r="C56" t="s">
        <v>346</v>
      </c>
      <c r="D56" s="15"/>
      <c r="E56" s="15"/>
      <c r="F56" s="15"/>
      <c r="G56" s="15"/>
      <c r="H56" s="15"/>
      <c r="I56" s="15"/>
      <c r="J56" s="15"/>
      <c r="K56" s="52" t="str">
        <f>IF($C56='4. Board Level Worksheet'!$C$5,'4. Board Level Worksheet'!$C$18,"")</f>
        <v/>
      </c>
      <c r="L56" s="52" t="str">
        <f>IF($C56='4. Board Level Worksheet'!$C$5,'4. Board Level Worksheet'!$C$19,"")</f>
        <v/>
      </c>
      <c r="M56" s="54" t="str">
        <f>IF($C56='4. Board Level Worksheet'!$C$5,'4. Board Level Worksheet'!$C$21,"")</f>
        <v/>
      </c>
      <c r="N56" s="54" t="str">
        <f>IF($C56='4. Board Level Worksheet'!$C$5,'4. Board Level Worksheet'!$C$28,"")</f>
        <v/>
      </c>
      <c r="O56" s="54" t="str">
        <f>IF($C56='4. Board Level Worksheet'!$C$5,'4. Board Level Worksheet'!#REF!,"")</f>
        <v/>
      </c>
      <c r="P56" t="s">
        <v>346</v>
      </c>
      <c r="Q56" s="54">
        <v>500800</v>
      </c>
      <c r="R56" s="54">
        <v>500800</v>
      </c>
      <c r="S56" s="54">
        <v>344326</v>
      </c>
      <c r="T56" s="54">
        <v>52000</v>
      </c>
      <c r="U56" s="54">
        <v>69</v>
      </c>
      <c r="V56" s="54">
        <f t="shared" si="0"/>
        <v>69000</v>
      </c>
      <c r="W56" s="54">
        <v>276127</v>
      </c>
      <c r="X56" s="54">
        <v>220731</v>
      </c>
      <c r="Y56" s="53"/>
      <c r="Z56" s="53"/>
      <c r="AA56" s="53"/>
    </row>
    <row r="57" spans="1:27">
      <c r="A57">
        <v>55</v>
      </c>
      <c r="B57" s="13">
        <v>50</v>
      </c>
      <c r="C57" t="s">
        <v>347</v>
      </c>
      <c r="D57" s="15"/>
      <c r="E57" s="15"/>
      <c r="F57" s="15"/>
      <c r="G57" s="15"/>
      <c r="H57" s="15"/>
      <c r="I57" s="15"/>
      <c r="J57" s="15"/>
      <c r="K57" s="52" t="str">
        <f>IF($C57='4. Board Level Worksheet'!$C$5,'4. Board Level Worksheet'!$C$18,"")</f>
        <v/>
      </c>
      <c r="L57" s="52" t="str">
        <f>IF($C57='4. Board Level Worksheet'!$C$5,'4. Board Level Worksheet'!$C$19,"")</f>
        <v/>
      </c>
      <c r="M57" s="54" t="str">
        <f>IF($C57='4. Board Level Worksheet'!$C$5,'4. Board Level Worksheet'!$C$21,"")</f>
        <v/>
      </c>
      <c r="N57" s="54" t="str">
        <f>IF($C57='4. Board Level Worksheet'!$C$5,'4. Board Level Worksheet'!$C$28,"")</f>
        <v/>
      </c>
      <c r="O57" s="54" t="str">
        <f>IF($C57='4. Board Level Worksheet'!$C$5,'4. Board Level Worksheet'!#REF!,"")</f>
        <v/>
      </c>
      <c r="P57" t="s">
        <v>347</v>
      </c>
      <c r="Q57" s="54">
        <v>552300</v>
      </c>
      <c r="R57" s="54">
        <v>552300</v>
      </c>
      <c r="S57" s="54">
        <v>275261</v>
      </c>
      <c r="T57" s="54">
        <v>57000</v>
      </c>
      <c r="U57" s="54">
        <v>147</v>
      </c>
      <c r="V57" s="54">
        <f t="shared" si="0"/>
        <v>147000</v>
      </c>
      <c r="W57" s="54">
        <v>301302</v>
      </c>
      <c r="X57" s="54">
        <v>247209</v>
      </c>
      <c r="Y57" s="53"/>
      <c r="Z57" s="53"/>
      <c r="AA57" s="53"/>
    </row>
    <row r="58" spans="1:27">
      <c r="A58">
        <v>56</v>
      </c>
      <c r="B58" s="13">
        <v>51</v>
      </c>
      <c r="C58" t="s">
        <v>348</v>
      </c>
      <c r="D58" s="15"/>
      <c r="E58" s="15"/>
      <c r="F58" s="15"/>
      <c r="G58" s="15"/>
      <c r="H58" s="15"/>
      <c r="I58" s="15"/>
      <c r="J58" s="15"/>
      <c r="K58" s="52" t="str">
        <f>IF($C58='4. Board Level Worksheet'!$C$5,'4. Board Level Worksheet'!$C$18,"")</f>
        <v/>
      </c>
      <c r="L58" s="52" t="str">
        <f>IF($C58='4. Board Level Worksheet'!$C$5,'4. Board Level Worksheet'!$C$19,"")</f>
        <v/>
      </c>
      <c r="M58" s="54" t="str">
        <f>IF($C58='4. Board Level Worksheet'!$C$5,'4. Board Level Worksheet'!$C$21,"")</f>
        <v/>
      </c>
      <c r="N58" s="54" t="str">
        <f>IF($C58='4. Board Level Worksheet'!$C$5,'4. Board Level Worksheet'!$C$28,"")</f>
        <v/>
      </c>
      <c r="O58" s="54" t="str">
        <f>IF($C58='4. Board Level Worksheet'!$C$5,'4. Board Level Worksheet'!#REF!,"")</f>
        <v/>
      </c>
      <c r="P58" t="s">
        <v>348</v>
      </c>
      <c r="Q58" s="54">
        <v>279800</v>
      </c>
      <c r="R58" s="54">
        <v>279800</v>
      </c>
      <c r="S58" s="54">
        <v>153358</v>
      </c>
      <c r="T58" s="54">
        <v>24000</v>
      </c>
      <c r="U58" s="54">
        <v>117</v>
      </c>
      <c r="V58" s="54">
        <f t="shared" si="0"/>
        <v>117000</v>
      </c>
      <c r="W58" s="54">
        <v>223183</v>
      </c>
      <c r="X58" s="54">
        <v>163694</v>
      </c>
      <c r="Y58" s="53"/>
      <c r="Z58" s="53"/>
      <c r="AA58" s="53"/>
    </row>
    <row r="59" spans="1:27">
      <c r="A59">
        <v>57</v>
      </c>
      <c r="B59" s="13">
        <v>52</v>
      </c>
      <c r="C59" t="s">
        <v>375</v>
      </c>
      <c r="D59" s="15"/>
      <c r="E59" s="15"/>
      <c r="F59" s="15"/>
      <c r="G59" s="15"/>
      <c r="H59" s="15"/>
      <c r="I59" s="15"/>
      <c r="J59" s="15"/>
      <c r="K59" s="52" t="str">
        <f>IF($C59='4. Board Level Worksheet'!$C$5,'4. Board Level Worksheet'!$C$18,"")</f>
        <v/>
      </c>
      <c r="L59" s="52" t="str">
        <f>IF($C59='4. Board Level Worksheet'!$C$5,'4. Board Level Worksheet'!$C$19,"")</f>
        <v/>
      </c>
      <c r="M59" s="54" t="str">
        <f>IF($C59='4. Board Level Worksheet'!$C$5,'4. Board Level Worksheet'!$C$21,"")</f>
        <v/>
      </c>
      <c r="N59" s="54" t="str">
        <f>IF($C59='4. Board Level Worksheet'!$C$5,'4. Board Level Worksheet'!$C$28,"")</f>
        <v/>
      </c>
      <c r="O59" s="54" t="str">
        <f>IF($C59='4. Board Level Worksheet'!$C$5,'4. Board Level Worksheet'!#REF!,"")</f>
        <v/>
      </c>
      <c r="P59" t="s">
        <v>375</v>
      </c>
      <c r="Q59" s="54">
        <v>354400</v>
      </c>
      <c r="R59" s="54">
        <v>354400</v>
      </c>
      <c r="S59" s="54">
        <v>192184</v>
      </c>
      <c r="T59" s="54">
        <v>30000</v>
      </c>
      <c r="U59" s="54">
        <v>178</v>
      </c>
      <c r="V59" s="54">
        <f t="shared" si="0"/>
        <v>178000</v>
      </c>
      <c r="W59" s="54">
        <v>229413</v>
      </c>
      <c r="X59" s="54">
        <v>174348</v>
      </c>
      <c r="Y59" s="53"/>
      <c r="Z59" s="53"/>
      <c r="AA59" s="53"/>
    </row>
    <row r="60" spans="1:27">
      <c r="A60">
        <v>58</v>
      </c>
      <c r="B60" s="13">
        <v>53</v>
      </c>
      <c r="C60" t="s">
        <v>349</v>
      </c>
      <c r="D60" s="15"/>
      <c r="E60" s="15"/>
      <c r="F60" s="15"/>
      <c r="G60" s="15"/>
      <c r="H60" s="15"/>
      <c r="I60" s="15"/>
      <c r="J60" s="15"/>
      <c r="K60" s="52" t="str">
        <f>IF($C60='4. Board Level Worksheet'!$C$5,'4. Board Level Worksheet'!$C$18,"")</f>
        <v/>
      </c>
      <c r="L60" s="52" t="str">
        <f>IF($C60='4. Board Level Worksheet'!$C$5,'4. Board Level Worksheet'!$C$19,"")</f>
        <v/>
      </c>
      <c r="M60" s="54" t="str">
        <f>IF($C60='4. Board Level Worksheet'!$C$5,'4. Board Level Worksheet'!$C$21,"")</f>
        <v/>
      </c>
      <c r="N60" s="54" t="str">
        <f>IF($C60='4. Board Level Worksheet'!$C$5,'4. Board Level Worksheet'!$C$28,"")</f>
        <v/>
      </c>
      <c r="O60" s="54" t="str">
        <f>IF($C60='4. Board Level Worksheet'!$C$5,'4. Board Level Worksheet'!#REF!,"")</f>
        <v/>
      </c>
      <c r="P60" t="s">
        <v>349</v>
      </c>
      <c r="Q60" s="54">
        <v>958500</v>
      </c>
      <c r="R60" s="54">
        <v>958500</v>
      </c>
      <c r="S60" s="54">
        <v>647137</v>
      </c>
      <c r="T60" s="54">
        <v>87000</v>
      </c>
      <c r="U60" s="54">
        <v>286</v>
      </c>
      <c r="V60" s="54">
        <f t="shared" si="0"/>
        <v>286000</v>
      </c>
      <c r="W60" s="54">
        <v>723003</v>
      </c>
      <c r="X60" s="54">
        <v>557084</v>
      </c>
      <c r="Y60" s="53"/>
      <c r="Z60" s="53"/>
      <c r="AA60" s="53"/>
    </row>
    <row r="61" spans="1:27">
      <c r="A61">
        <v>59</v>
      </c>
      <c r="B61" s="13">
        <v>54</v>
      </c>
      <c r="C61" t="s">
        <v>350</v>
      </c>
      <c r="D61" s="15"/>
      <c r="E61" s="15"/>
      <c r="F61" s="15"/>
      <c r="G61" s="15"/>
      <c r="H61" s="15"/>
      <c r="I61" s="15"/>
      <c r="J61" s="15"/>
      <c r="K61" s="52" t="str">
        <f>IF($C61='4. Board Level Worksheet'!$C$5,'4. Board Level Worksheet'!$C$18,"")</f>
        <v/>
      </c>
      <c r="L61" s="52" t="str">
        <f>IF($C61='4. Board Level Worksheet'!$C$5,'4. Board Level Worksheet'!$C$19,"")</f>
        <v/>
      </c>
      <c r="M61" s="54" t="str">
        <f>IF($C61='4. Board Level Worksheet'!$C$5,'4. Board Level Worksheet'!$C$21,"")</f>
        <v/>
      </c>
      <c r="N61" s="54" t="str">
        <f>IF($C61='4. Board Level Worksheet'!$C$5,'4. Board Level Worksheet'!$C$28,"")</f>
        <v/>
      </c>
      <c r="O61" s="54" t="str">
        <f>IF($C61='4. Board Level Worksheet'!$C$5,'4. Board Level Worksheet'!#REF!,"")</f>
        <v/>
      </c>
      <c r="P61" t="s">
        <v>350</v>
      </c>
      <c r="Q61" s="54">
        <v>194800</v>
      </c>
      <c r="R61" s="54">
        <v>194800</v>
      </c>
      <c r="S61" s="54">
        <v>75459</v>
      </c>
      <c r="T61" s="54">
        <v>14000</v>
      </c>
      <c r="U61" s="54">
        <v>104</v>
      </c>
      <c r="V61" s="54">
        <f t="shared" si="0"/>
        <v>104000</v>
      </c>
      <c r="W61" s="54">
        <v>238781</v>
      </c>
      <c r="X61" s="54">
        <v>169635</v>
      </c>
      <c r="Y61" s="53"/>
      <c r="Z61" s="53"/>
      <c r="AA61" s="53"/>
    </row>
    <row r="62" spans="1:27">
      <c r="A62">
        <v>60</v>
      </c>
      <c r="B62" s="13">
        <v>55</v>
      </c>
      <c r="C62" t="s">
        <v>376</v>
      </c>
      <c r="D62" s="15"/>
      <c r="E62" s="15"/>
      <c r="F62" s="15"/>
      <c r="G62" s="15"/>
      <c r="H62" s="15"/>
      <c r="I62" s="15"/>
      <c r="J62" s="15"/>
      <c r="K62" s="52" t="str">
        <f>IF($C62='4. Board Level Worksheet'!$C$5,'4. Board Level Worksheet'!$C$18,"")</f>
        <v/>
      </c>
      <c r="L62" s="52" t="str">
        <f>IF($C62='4. Board Level Worksheet'!$C$5,'4. Board Level Worksheet'!$C$19,"")</f>
        <v/>
      </c>
      <c r="M62" s="54" t="str">
        <f>IF($C62='4. Board Level Worksheet'!$C$5,'4. Board Level Worksheet'!$C$21,"")</f>
        <v/>
      </c>
      <c r="N62" s="54" t="str">
        <f>IF($C62='4. Board Level Worksheet'!$C$5,'4. Board Level Worksheet'!$C$28,"")</f>
        <v/>
      </c>
      <c r="O62" s="54" t="str">
        <f>IF($C62='4. Board Level Worksheet'!$C$5,'4. Board Level Worksheet'!#REF!,"")</f>
        <v/>
      </c>
      <c r="P62" t="s">
        <v>376</v>
      </c>
      <c r="Q62" s="54">
        <v>350400</v>
      </c>
      <c r="R62" s="54">
        <v>350400</v>
      </c>
      <c r="S62" s="54">
        <v>166326</v>
      </c>
      <c r="T62" s="54">
        <v>9000</v>
      </c>
      <c r="U62" s="54">
        <v>204</v>
      </c>
      <c r="V62" s="54">
        <f t="shared" si="0"/>
        <v>204000</v>
      </c>
      <c r="W62" s="54">
        <v>355897</v>
      </c>
      <c r="X62" s="54">
        <v>241786</v>
      </c>
      <c r="Y62" s="53"/>
      <c r="Z62" s="53"/>
      <c r="AA62" s="53"/>
    </row>
    <row r="63" spans="1:27">
      <c r="A63">
        <v>61</v>
      </c>
      <c r="B63" s="13">
        <v>56</v>
      </c>
      <c r="C63" t="s">
        <v>351</v>
      </c>
      <c r="D63" s="15"/>
      <c r="E63" s="15"/>
      <c r="F63" s="15"/>
      <c r="G63" s="15"/>
      <c r="H63" s="15"/>
      <c r="I63" s="15"/>
      <c r="J63" s="15"/>
      <c r="K63" s="52" t="str">
        <f>IF($C63='4. Board Level Worksheet'!$C$5,'4. Board Level Worksheet'!$C$18,"")</f>
        <v/>
      </c>
      <c r="L63" s="52" t="str">
        <f>IF($C63='4. Board Level Worksheet'!$C$5,'4. Board Level Worksheet'!$C$19,"")</f>
        <v/>
      </c>
      <c r="M63" s="54" t="str">
        <f>IF($C63='4. Board Level Worksheet'!$C$5,'4. Board Level Worksheet'!$C$21,"")</f>
        <v/>
      </c>
      <c r="N63" s="54" t="str">
        <f>IF($C63='4. Board Level Worksheet'!$C$5,'4. Board Level Worksheet'!$C$28,"")</f>
        <v/>
      </c>
      <c r="O63" s="54" t="str">
        <f>IF($C63='4. Board Level Worksheet'!$C$5,'4. Board Level Worksheet'!#REF!,"")</f>
        <v/>
      </c>
      <c r="P63" t="s">
        <v>351</v>
      </c>
      <c r="Q63" s="54">
        <v>69100</v>
      </c>
      <c r="R63" s="54">
        <v>69100</v>
      </c>
      <c r="S63" s="54">
        <v>52442</v>
      </c>
      <c r="T63" s="54">
        <v>10000</v>
      </c>
      <c r="U63" s="54">
        <v>16</v>
      </c>
      <c r="V63" s="54">
        <f t="shared" si="0"/>
        <v>16000</v>
      </c>
      <c r="W63" s="54">
        <v>46696</v>
      </c>
      <c r="X63" s="54">
        <v>40508</v>
      </c>
      <c r="Y63" s="53"/>
      <c r="Z63" s="53"/>
      <c r="AA63" s="53"/>
    </row>
    <row r="64" spans="1:27">
      <c r="A64">
        <v>62</v>
      </c>
      <c r="B64" s="13">
        <v>57</v>
      </c>
      <c r="C64" t="s">
        <v>377</v>
      </c>
      <c r="D64" s="15"/>
      <c r="E64" s="15"/>
      <c r="F64" s="15"/>
      <c r="G64" s="15"/>
      <c r="H64" s="15"/>
      <c r="I64" s="15"/>
      <c r="J64" s="15"/>
      <c r="K64" s="52" t="str">
        <f>IF($C64='4. Board Level Worksheet'!$C$5,'4. Board Level Worksheet'!$C$18,"")</f>
        <v/>
      </c>
      <c r="L64" s="52" t="str">
        <f>IF($C64='4. Board Level Worksheet'!$C$5,'4. Board Level Worksheet'!$C$19,"")</f>
        <v/>
      </c>
      <c r="M64" s="54" t="str">
        <f>IF($C64='4. Board Level Worksheet'!$C$5,'4. Board Level Worksheet'!$C$21,"")</f>
        <v/>
      </c>
      <c r="N64" s="54" t="str">
        <f>IF($C64='4. Board Level Worksheet'!$C$5,'4. Board Level Worksheet'!$C$28,"")</f>
        <v/>
      </c>
      <c r="O64" s="54" t="str">
        <f>IF($C64='4. Board Level Worksheet'!$C$5,'4. Board Level Worksheet'!#REF!,"")</f>
        <v/>
      </c>
      <c r="P64" t="s">
        <v>377</v>
      </c>
      <c r="Q64" s="54">
        <v>149500</v>
      </c>
      <c r="R64" s="54">
        <v>149500</v>
      </c>
      <c r="S64" s="54">
        <v>77236</v>
      </c>
      <c r="T64" s="54">
        <v>11000</v>
      </c>
      <c r="U64" s="54">
        <v>36</v>
      </c>
      <c r="V64" s="54">
        <f t="shared" si="0"/>
        <v>36000</v>
      </c>
      <c r="W64" s="54">
        <v>114511</v>
      </c>
      <c r="X64" s="54">
        <v>84796</v>
      </c>
      <c r="Y64" s="53"/>
      <c r="Z64" s="53"/>
      <c r="AA64" s="53"/>
    </row>
    <row r="65" spans="1:27">
      <c r="A65">
        <v>63</v>
      </c>
      <c r="B65" s="13">
        <v>58</v>
      </c>
      <c r="C65" t="s">
        <v>352</v>
      </c>
      <c r="D65" s="15"/>
      <c r="E65" s="15"/>
      <c r="F65" s="15"/>
      <c r="G65" s="15"/>
      <c r="H65" s="15"/>
      <c r="I65" s="15"/>
      <c r="J65" s="15"/>
      <c r="K65" s="52" t="str">
        <f>IF($C65='4. Board Level Worksheet'!$C$5,'4. Board Level Worksheet'!$C$18,"")</f>
        <v/>
      </c>
      <c r="L65" s="52" t="str">
        <f>IF($C65='4. Board Level Worksheet'!$C$5,'4. Board Level Worksheet'!$C$19,"")</f>
        <v/>
      </c>
      <c r="M65" s="54" t="str">
        <f>IF($C65='4. Board Level Worksheet'!$C$5,'4. Board Level Worksheet'!$C$21,"")</f>
        <v/>
      </c>
      <c r="N65" s="54" t="str">
        <f>IF($C65='4. Board Level Worksheet'!$C$5,'4. Board Level Worksheet'!$C$28,"")</f>
        <v/>
      </c>
      <c r="O65" s="54" t="str">
        <f>IF($C65='4. Board Level Worksheet'!$C$5,'4. Board Level Worksheet'!#REF!,"")</f>
        <v/>
      </c>
      <c r="P65" t="s">
        <v>352</v>
      </c>
      <c r="Q65" s="54">
        <v>509500</v>
      </c>
      <c r="R65" s="54">
        <v>509500</v>
      </c>
      <c r="S65" s="54">
        <v>230527</v>
      </c>
      <c r="T65" s="54">
        <v>45000</v>
      </c>
      <c r="U65" s="54">
        <v>67</v>
      </c>
      <c r="V65" s="54">
        <f t="shared" si="0"/>
        <v>67000</v>
      </c>
      <c r="W65" s="54">
        <v>431210</v>
      </c>
      <c r="X65" s="54">
        <v>308127</v>
      </c>
      <c r="Y65" s="53"/>
      <c r="Z65" s="53"/>
      <c r="AA65" s="53"/>
    </row>
    <row r="66" spans="1:27">
      <c r="A66">
        <v>64</v>
      </c>
      <c r="B66" s="13">
        <v>59</v>
      </c>
      <c r="C66" t="s">
        <v>353</v>
      </c>
      <c r="D66" s="15"/>
      <c r="E66" s="15"/>
      <c r="F66" s="15"/>
      <c r="G66" s="15"/>
      <c r="H66" s="15"/>
      <c r="I66" s="15"/>
      <c r="J66" s="15"/>
      <c r="K66" s="52" t="str">
        <f>IF($C66='4. Board Level Worksheet'!$C$5,'4. Board Level Worksheet'!$C$18,"")</f>
        <v/>
      </c>
      <c r="L66" s="52" t="str">
        <f>IF($C66='4. Board Level Worksheet'!$C$5,'4. Board Level Worksheet'!$C$19,"")</f>
        <v/>
      </c>
      <c r="M66" s="54" t="str">
        <f>IF($C66='4. Board Level Worksheet'!$C$5,'4. Board Level Worksheet'!$C$21,"")</f>
        <v/>
      </c>
      <c r="N66" s="54" t="str">
        <f>IF($C66='4. Board Level Worksheet'!$C$5,'4. Board Level Worksheet'!$C$28,"")</f>
        <v/>
      </c>
      <c r="O66" s="54" t="str">
        <f>IF($C66='4. Board Level Worksheet'!$C$5,'4. Board Level Worksheet'!#REF!,"")</f>
        <v/>
      </c>
      <c r="P66" t="s">
        <v>353</v>
      </c>
      <c r="Q66" s="54">
        <v>390300</v>
      </c>
      <c r="R66" s="54">
        <v>390300</v>
      </c>
      <c r="S66" s="54">
        <v>266663</v>
      </c>
      <c r="T66" s="54">
        <v>45000</v>
      </c>
      <c r="U66" s="54">
        <v>192</v>
      </c>
      <c r="V66" s="54">
        <f t="shared" si="0"/>
        <v>192000</v>
      </c>
      <c r="W66" s="54">
        <v>272722</v>
      </c>
      <c r="X66" s="54">
        <v>213356</v>
      </c>
      <c r="Y66" s="53"/>
      <c r="Z66" s="53"/>
      <c r="AA66" s="53"/>
    </row>
    <row r="67" spans="1:27">
      <c r="A67">
        <v>65</v>
      </c>
      <c r="B67" s="13" t="s">
        <v>28</v>
      </c>
      <c r="C67" t="s">
        <v>378</v>
      </c>
      <c r="D67" s="15"/>
      <c r="E67" s="15"/>
      <c r="F67" s="15"/>
      <c r="G67" s="15"/>
      <c r="H67" s="15"/>
      <c r="I67" s="15"/>
      <c r="J67" s="15"/>
      <c r="K67" s="52" t="str">
        <f>IF($C67='4. Board Level Worksheet'!$C$5,'4. Board Level Worksheet'!$C$18,"")</f>
        <v/>
      </c>
      <c r="L67" s="52" t="str">
        <f>IF($C67='4. Board Level Worksheet'!$C$5,'4. Board Level Worksheet'!$C$19,"")</f>
        <v/>
      </c>
      <c r="M67" s="54" t="str">
        <f>IF($C67='4. Board Level Worksheet'!$C$5,'4. Board Level Worksheet'!$C$21,"")</f>
        <v/>
      </c>
      <c r="N67" s="54" t="str">
        <f>IF($C67='4. Board Level Worksheet'!$C$5,'4. Board Level Worksheet'!$C$28,"")</f>
        <v/>
      </c>
      <c r="O67" s="54" t="str">
        <f>IF($C67='4. Board Level Worksheet'!$C$5,'4. Board Level Worksheet'!#REF!,"")</f>
        <v/>
      </c>
      <c r="P67" t="s">
        <v>378</v>
      </c>
      <c r="Q67" s="54">
        <v>336700</v>
      </c>
      <c r="R67" s="54">
        <v>336700</v>
      </c>
      <c r="S67" s="54">
        <v>124091</v>
      </c>
      <c r="T67" s="54">
        <v>17000</v>
      </c>
      <c r="U67" s="54">
        <v>170</v>
      </c>
      <c r="V67" s="54">
        <f t="shared" si="0"/>
        <v>170000</v>
      </c>
      <c r="W67" s="54">
        <v>336249</v>
      </c>
      <c r="X67" s="54">
        <v>224858</v>
      </c>
      <c r="Y67" s="53"/>
      <c r="Z67" s="53"/>
      <c r="AA67" s="53"/>
    </row>
    <row r="68" spans="1:27">
      <c r="A68">
        <v>66</v>
      </c>
      <c r="B68" s="13" t="s">
        <v>29</v>
      </c>
      <c r="C68" t="s">
        <v>354</v>
      </c>
      <c r="D68" s="15"/>
      <c r="E68" s="15"/>
      <c r="F68" s="15"/>
      <c r="G68" s="15"/>
      <c r="H68" s="15"/>
      <c r="I68" s="15"/>
      <c r="J68" s="15"/>
      <c r="K68" s="52" t="str">
        <f>IF($C68='4. Board Level Worksheet'!$C$5,'4. Board Level Worksheet'!$C$18,"")</f>
        <v/>
      </c>
      <c r="L68" s="52" t="str">
        <f>IF($C68='4. Board Level Worksheet'!$C$5,'4. Board Level Worksheet'!$C$19,"")</f>
        <v/>
      </c>
      <c r="M68" s="54" t="str">
        <f>IF($C68='4. Board Level Worksheet'!$C$5,'4. Board Level Worksheet'!$C$21,"")</f>
        <v/>
      </c>
      <c r="N68" s="54" t="str">
        <f>IF($C68='4. Board Level Worksheet'!$C$5,'4. Board Level Worksheet'!$C$28,"")</f>
        <v/>
      </c>
      <c r="O68" s="54" t="str">
        <f>IF($C68='4. Board Level Worksheet'!$C$5,'4. Board Level Worksheet'!#REF!,"")</f>
        <v/>
      </c>
      <c r="P68" t="s">
        <v>354</v>
      </c>
      <c r="Q68" s="54">
        <v>107300</v>
      </c>
      <c r="R68" s="54">
        <v>107300</v>
      </c>
      <c r="S68" s="54">
        <v>63603.999999999993</v>
      </c>
      <c r="T68" s="54">
        <v>10000</v>
      </c>
      <c r="U68" s="54">
        <v>69</v>
      </c>
      <c r="V68" s="54">
        <f t="shared" ref="V68:V85" si="1">U68*1000</f>
        <v>69000</v>
      </c>
      <c r="W68" s="54">
        <v>119045</v>
      </c>
      <c r="X68" s="54">
        <v>79131</v>
      </c>
      <c r="Y68" s="53"/>
      <c r="Z68" s="53"/>
      <c r="AA68" s="53"/>
    </row>
    <row r="69" spans="1:27">
      <c r="A69">
        <v>67</v>
      </c>
      <c r="B69" s="13">
        <v>61</v>
      </c>
      <c r="C69" t="s">
        <v>355</v>
      </c>
      <c r="D69" s="15"/>
      <c r="E69" s="15"/>
      <c r="F69" s="15"/>
      <c r="G69" s="15"/>
      <c r="H69" s="15"/>
      <c r="I69" s="15"/>
      <c r="J69" s="15"/>
      <c r="K69" s="52" t="str">
        <f>IF($C69='4. Board Level Worksheet'!$C$5,'4. Board Level Worksheet'!$C$18,"")</f>
        <v/>
      </c>
      <c r="L69" s="52" t="str">
        <f>IF($C69='4. Board Level Worksheet'!$C$5,'4. Board Level Worksheet'!$C$19,"")</f>
        <v/>
      </c>
      <c r="M69" s="54" t="str">
        <f>IF($C69='4. Board Level Worksheet'!$C$5,'4. Board Level Worksheet'!$C$21,"")</f>
        <v/>
      </c>
      <c r="N69" s="54" t="str">
        <f>IF($C69='4. Board Level Worksheet'!$C$5,'4. Board Level Worksheet'!$C$28,"")</f>
        <v/>
      </c>
      <c r="O69" s="54" t="str">
        <f>IF($C69='4. Board Level Worksheet'!$C$5,'4. Board Level Worksheet'!#REF!,"")</f>
        <v/>
      </c>
      <c r="P69" t="s">
        <v>355</v>
      </c>
      <c r="Q69" s="54">
        <v>370000</v>
      </c>
      <c r="R69" s="54">
        <v>370000</v>
      </c>
      <c r="S69" s="54">
        <v>119952</v>
      </c>
      <c r="T69" s="54">
        <v>28000</v>
      </c>
      <c r="U69" s="54">
        <v>385</v>
      </c>
      <c r="V69" s="54">
        <f t="shared" si="1"/>
        <v>385000</v>
      </c>
      <c r="W69" s="54">
        <v>358433</v>
      </c>
      <c r="X69" s="54">
        <v>246583</v>
      </c>
      <c r="Y69" s="53"/>
      <c r="Z69" s="53"/>
      <c r="AA69" s="53"/>
    </row>
    <row r="70" spans="1:27">
      <c r="A70">
        <v>68</v>
      </c>
      <c r="B70" s="13">
        <v>62</v>
      </c>
      <c r="C70" t="s">
        <v>356</v>
      </c>
      <c r="D70" s="15"/>
      <c r="E70" s="15"/>
      <c r="F70" s="15"/>
      <c r="G70" s="15"/>
      <c r="H70" s="15"/>
      <c r="I70" s="15"/>
      <c r="J70" s="15"/>
      <c r="K70" s="52" t="str">
        <f>IF($C70='4. Board Level Worksheet'!$C$5,'4. Board Level Worksheet'!$C$18,"")</f>
        <v/>
      </c>
      <c r="L70" s="52" t="str">
        <f>IF($C70='4. Board Level Worksheet'!$C$5,'4. Board Level Worksheet'!$C$19,"")</f>
        <v/>
      </c>
      <c r="M70" s="54" t="str">
        <f>IF($C70='4. Board Level Worksheet'!$C$5,'4. Board Level Worksheet'!$C$21,"")</f>
        <v/>
      </c>
      <c r="N70" s="54" t="str">
        <f>IF($C70='4. Board Level Worksheet'!$C$5,'4. Board Level Worksheet'!$C$28,"")</f>
        <v/>
      </c>
      <c r="O70" s="54" t="str">
        <f>IF($C70='4. Board Level Worksheet'!$C$5,'4. Board Level Worksheet'!#REF!,"")</f>
        <v/>
      </c>
      <c r="P70" t="s">
        <v>356</v>
      </c>
      <c r="Q70" s="54">
        <v>35800</v>
      </c>
      <c r="R70" s="54">
        <v>35800</v>
      </c>
      <c r="S70" s="54">
        <v>23341</v>
      </c>
      <c r="T70" s="54">
        <v>5000</v>
      </c>
      <c r="U70" s="54">
        <v>11</v>
      </c>
      <c r="V70" s="54">
        <f t="shared" si="1"/>
        <v>11000</v>
      </c>
      <c r="W70" s="54">
        <v>38863</v>
      </c>
      <c r="X70" s="54">
        <v>30744</v>
      </c>
      <c r="Y70" s="53"/>
      <c r="Z70" s="53"/>
      <c r="AA70" s="53"/>
    </row>
    <row r="71" spans="1:27">
      <c r="A71">
        <v>69</v>
      </c>
      <c r="B71" s="13">
        <v>63</v>
      </c>
      <c r="C71" t="s">
        <v>357</v>
      </c>
      <c r="D71" s="15"/>
      <c r="E71" s="15"/>
      <c r="F71" s="15"/>
      <c r="G71" s="15"/>
      <c r="H71" s="15"/>
      <c r="I71" s="15"/>
      <c r="J71" s="15"/>
      <c r="K71" s="52" t="str">
        <f>IF($C71='4. Board Level Worksheet'!$C$5,'4. Board Level Worksheet'!$C$18,"")</f>
        <v/>
      </c>
      <c r="L71" s="52" t="str">
        <f>IF($C71='4. Board Level Worksheet'!$C$5,'4. Board Level Worksheet'!$C$19,"")</f>
        <v/>
      </c>
      <c r="M71" s="54" t="str">
        <f>IF($C71='4. Board Level Worksheet'!$C$5,'4. Board Level Worksheet'!$C$21,"")</f>
        <v/>
      </c>
      <c r="N71" s="54" t="str">
        <f>IF($C71='4. Board Level Worksheet'!$C$5,'4. Board Level Worksheet'!$C$28,"")</f>
        <v/>
      </c>
      <c r="O71" s="54" t="str">
        <f>IF($C71='4. Board Level Worksheet'!$C$5,'4. Board Level Worksheet'!#REF!,"")</f>
        <v/>
      </c>
      <c r="P71" t="s">
        <v>357</v>
      </c>
      <c r="Q71" s="54">
        <v>291500</v>
      </c>
      <c r="R71" s="54">
        <v>291500</v>
      </c>
      <c r="S71" s="54">
        <v>161917</v>
      </c>
      <c r="T71" s="54">
        <v>37000</v>
      </c>
      <c r="U71" s="54">
        <v>45</v>
      </c>
      <c r="V71" s="54">
        <f t="shared" si="1"/>
        <v>45000</v>
      </c>
      <c r="W71" s="54">
        <v>131534</v>
      </c>
      <c r="X71" s="54">
        <v>110047</v>
      </c>
      <c r="Y71" s="53"/>
      <c r="Z71" s="53"/>
      <c r="AA71" s="53"/>
    </row>
    <row r="72" spans="1:27">
      <c r="A72">
        <v>70</v>
      </c>
      <c r="B72" s="13">
        <v>64</v>
      </c>
      <c r="C72" t="s">
        <v>379</v>
      </c>
      <c r="D72" s="15"/>
      <c r="E72" s="15"/>
      <c r="F72" s="15"/>
      <c r="G72" s="15"/>
      <c r="H72" s="15"/>
      <c r="I72" s="15"/>
      <c r="J72" s="15"/>
      <c r="K72" s="52" t="str">
        <f>IF($C72='4. Board Level Worksheet'!$C$5,'4. Board Level Worksheet'!$C$18,"")</f>
        <v/>
      </c>
      <c r="L72" s="52" t="str">
        <f>IF($C72='4. Board Level Worksheet'!$C$5,'4. Board Level Worksheet'!$C$19,"")</f>
        <v/>
      </c>
      <c r="M72" s="54" t="str">
        <f>IF($C72='4. Board Level Worksheet'!$C$5,'4. Board Level Worksheet'!$C$21,"")</f>
        <v/>
      </c>
      <c r="N72" s="54" t="str">
        <f>IF($C72='4. Board Level Worksheet'!$C$5,'4. Board Level Worksheet'!$C$28,"")</f>
        <v/>
      </c>
      <c r="O72" s="54" t="str">
        <f>IF($C72='4. Board Level Worksheet'!$C$5,'4. Board Level Worksheet'!#REF!,"")</f>
        <v/>
      </c>
      <c r="P72" t="s">
        <v>379</v>
      </c>
      <c r="Q72" s="54">
        <v>541300</v>
      </c>
      <c r="R72" s="54">
        <v>541300</v>
      </c>
      <c r="S72" s="54">
        <v>264136</v>
      </c>
      <c r="T72" s="54">
        <v>58000</v>
      </c>
      <c r="U72" s="54">
        <v>97</v>
      </c>
      <c r="V72" s="54">
        <f t="shared" si="1"/>
        <v>97000</v>
      </c>
      <c r="W72" s="54">
        <v>404356</v>
      </c>
      <c r="X72" s="54">
        <v>300469</v>
      </c>
      <c r="Y72" s="53"/>
      <c r="Z72" s="53"/>
      <c r="AA72" s="53"/>
    </row>
    <row r="73" spans="1:27">
      <c r="A73">
        <v>71</v>
      </c>
      <c r="B73" s="13">
        <v>65</v>
      </c>
      <c r="C73" t="s">
        <v>358</v>
      </c>
      <c r="D73" s="15"/>
      <c r="E73" s="15"/>
      <c r="F73" s="15"/>
      <c r="G73" s="15"/>
      <c r="H73" s="15"/>
      <c r="I73" s="15"/>
      <c r="J73" s="15"/>
      <c r="K73" s="52" t="str">
        <f>IF($C73='4. Board Level Worksheet'!$C$5,'4. Board Level Worksheet'!$C$18,"")</f>
        <v/>
      </c>
      <c r="L73" s="52" t="str">
        <f>IF($C73='4. Board Level Worksheet'!$C$5,'4. Board Level Worksheet'!$C$19,"")</f>
        <v/>
      </c>
      <c r="M73" s="54" t="str">
        <f>IF($C73='4. Board Level Worksheet'!$C$5,'4. Board Level Worksheet'!$C$21,"")</f>
        <v/>
      </c>
      <c r="N73" s="54" t="str">
        <f>IF($C73='4. Board Level Worksheet'!$C$5,'4. Board Level Worksheet'!$C$28,"")</f>
        <v/>
      </c>
      <c r="O73" s="54" t="str">
        <f>IF($C73='4. Board Level Worksheet'!$C$5,'4. Board Level Worksheet'!#REF!,"")</f>
        <v/>
      </c>
      <c r="P73" t="s">
        <v>358</v>
      </c>
      <c r="Q73" s="54">
        <v>370100</v>
      </c>
      <c r="R73" s="54">
        <v>370100</v>
      </c>
      <c r="S73" s="54">
        <v>197732</v>
      </c>
      <c r="T73" s="54">
        <v>32000</v>
      </c>
      <c r="U73" s="54">
        <v>116</v>
      </c>
      <c r="V73" s="54">
        <f t="shared" si="1"/>
        <v>116000</v>
      </c>
      <c r="W73" s="54">
        <v>302440</v>
      </c>
      <c r="X73" s="54">
        <v>217968</v>
      </c>
      <c r="Y73" s="53"/>
      <c r="Z73" s="53"/>
      <c r="AA73" s="53"/>
    </row>
    <row r="74" spans="1:27">
      <c r="A74">
        <v>72</v>
      </c>
      <c r="B74" s="13">
        <v>66</v>
      </c>
      <c r="C74" t="s">
        <v>380</v>
      </c>
      <c r="D74" s="15"/>
      <c r="E74" s="15"/>
      <c r="F74" s="15"/>
      <c r="G74" s="15"/>
      <c r="H74" s="15"/>
      <c r="I74" s="15"/>
      <c r="J74" s="15"/>
      <c r="K74" s="52" t="str">
        <f>IF($C74='4. Board Level Worksheet'!$C$5,'4. Board Level Worksheet'!$C$18,"")</f>
        <v/>
      </c>
      <c r="L74" s="52" t="str">
        <f>IF($C74='4. Board Level Worksheet'!$C$5,'4. Board Level Worksheet'!$C$19,"")</f>
        <v/>
      </c>
      <c r="M74" s="54" t="str">
        <f>IF($C74='4. Board Level Worksheet'!$C$5,'4. Board Level Worksheet'!$C$21,"")</f>
        <v/>
      </c>
      <c r="N74" s="54" t="str">
        <f>IF($C74='4. Board Level Worksheet'!$C$5,'4. Board Level Worksheet'!$C$28,"")</f>
        <v/>
      </c>
      <c r="O74" s="54" t="str">
        <f>IF($C74='4. Board Level Worksheet'!$C$5,'4. Board Level Worksheet'!#REF!,"")</f>
        <v/>
      </c>
      <c r="P74" t="s">
        <v>380</v>
      </c>
      <c r="Q74" s="54">
        <v>562700</v>
      </c>
      <c r="R74" s="54">
        <v>562700</v>
      </c>
      <c r="S74" s="54">
        <v>365240</v>
      </c>
      <c r="T74" s="54">
        <v>71000</v>
      </c>
      <c r="U74" s="54">
        <v>203</v>
      </c>
      <c r="V74" s="54">
        <f t="shared" si="1"/>
        <v>203000</v>
      </c>
      <c r="W74" s="54">
        <v>295506</v>
      </c>
      <c r="X74" s="54">
        <v>234800</v>
      </c>
      <c r="Y74" s="53"/>
      <c r="Z74" s="53"/>
      <c r="AA74" s="53"/>
    </row>
    <row r="75" spans="1:27">
      <c r="A75">
        <v>73</v>
      </c>
      <c r="B75" s="13">
        <v>100</v>
      </c>
      <c r="C75" t="s">
        <v>359</v>
      </c>
      <c r="D75" s="15"/>
      <c r="E75" s="15"/>
      <c r="F75" s="15"/>
      <c r="G75" s="15"/>
      <c r="H75" s="15"/>
      <c r="I75" s="15"/>
      <c r="J75" s="15"/>
      <c r="K75" s="52" t="str">
        <f>IF($C75='4. Board Level Worksheet'!$C$5,'4. Board Level Worksheet'!$C$18,"")</f>
        <v/>
      </c>
      <c r="L75" s="52" t="str">
        <f>IF($C75='4. Board Level Worksheet'!$C$5,'4. Board Level Worksheet'!$C$19,"")</f>
        <v/>
      </c>
      <c r="M75" s="54" t="str">
        <f>IF($C75='4. Board Level Worksheet'!$C$5,'4. Board Level Worksheet'!$C$21,"")</f>
        <v/>
      </c>
      <c r="N75" s="54" t="str">
        <f>IF($C75='4. Board Level Worksheet'!$C$5,'4. Board Level Worksheet'!$C$28,"")</f>
        <v/>
      </c>
      <c r="O75" s="54" t="str">
        <f>IF($C75='4. Board Level Worksheet'!$C$5,'4. Board Level Worksheet'!#REF!,"")</f>
        <v/>
      </c>
      <c r="P75" t="s">
        <v>359</v>
      </c>
      <c r="Q75" s="54">
        <v>5000</v>
      </c>
      <c r="R75" s="54">
        <v>5000</v>
      </c>
      <c r="S75" s="54">
        <v>13567</v>
      </c>
      <c r="T75" s="54">
        <v>0</v>
      </c>
      <c r="U75" s="54">
        <v>0</v>
      </c>
      <c r="V75" s="54">
        <f t="shared" si="1"/>
        <v>0</v>
      </c>
      <c r="W75" s="54" t="s">
        <v>327</v>
      </c>
      <c r="X75" s="54" t="s">
        <v>360</v>
      </c>
      <c r="Y75" s="53"/>
      <c r="Z75" s="53"/>
      <c r="AA75" s="53"/>
    </row>
    <row r="76" spans="1:27">
      <c r="A76">
        <v>74</v>
      </c>
      <c r="B76" s="13">
        <v>101</v>
      </c>
      <c r="C76" t="s">
        <v>361</v>
      </c>
      <c r="D76" s="15"/>
      <c r="E76" s="15"/>
      <c r="F76" s="15"/>
      <c r="G76" s="15"/>
      <c r="H76" s="15"/>
      <c r="I76" s="15"/>
      <c r="J76" s="15"/>
      <c r="K76" s="52" t="str">
        <f>IF($C76='4. Board Level Worksheet'!$C$5,'4. Board Level Worksheet'!$C$18,"")</f>
        <v/>
      </c>
      <c r="L76" s="52" t="str">
        <f>IF($C76='4. Board Level Worksheet'!$C$5,'4. Board Level Worksheet'!$C$19,"")</f>
        <v/>
      </c>
      <c r="M76" s="54" t="str">
        <f>IF($C76='4. Board Level Worksheet'!$C$5,'4. Board Level Worksheet'!$C$21,"")</f>
        <v/>
      </c>
      <c r="N76" s="54" t="str">
        <f>IF($C76='4. Board Level Worksheet'!$C$5,'4. Board Level Worksheet'!$C$28,"")</f>
        <v/>
      </c>
      <c r="O76" s="54" t="str">
        <f>IF($C76='4. Board Level Worksheet'!$C$5,'4. Board Level Worksheet'!#REF!,"")</f>
        <v/>
      </c>
      <c r="P76" t="s">
        <v>361</v>
      </c>
      <c r="Q76" s="54">
        <v>5000</v>
      </c>
      <c r="R76" s="54">
        <v>5000</v>
      </c>
      <c r="S76" s="54">
        <v>9242</v>
      </c>
      <c r="T76" s="54">
        <v>0</v>
      </c>
      <c r="U76" s="54">
        <v>20</v>
      </c>
      <c r="V76" s="54">
        <f t="shared" si="1"/>
        <v>20000</v>
      </c>
      <c r="W76" s="54" t="s">
        <v>327</v>
      </c>
      <c r="X76" s="54" t="s">
        <v>360</v>
      </c>
      <c r="Y76" s="53"/>
      <c r="Z76" s="53"/>
      <c r="AA76" s="53"/>
    </row>
    <row r="77" spans="1:27">
      <c r="A77">
        <v>75</v>
      </c>
      <c r="B77" s="13">
        <v>102</v>
      </c>
      <c r="C77" t="s">
        <v>362</v>
      </c>
      <c r="D77" s="15"/>
      <c r="E77" s="15"/>
      <c r="F77" s="15"/>
      <c r="G77" s="15"/>
      <c r="H77" s="15"/>
      <c r="I77" s="15"/>
      <c r="J77" s="15"/>
      <c r="K77" s="52" t="str">
        <f>IF($C77='4. Board Level Worksheet'!$C$5,'4. Board Level Worksheet'!$C$18,"")</f>
        <v/>
      </c>
      <c r="L77" s="52" t="str">
        <f>IF($C77='4. Board Level Worksheet'!$C$5,'4. Board Level Worksheet'!$C$19,"")</f>
        <v/>
      </c>
      <c r="M77" s="54" t="str">
        <f>IF($C77='4. Board Level Worksheet'!$C$5,'4. Board Level Worksheet'!$C$21,"")</f>
        <v/>
      </c>
      <c r="N77" s="54" t="str">
        <f>IF($C77='4. Board Level Worksheet'!$C$5,'4. Board Level Worksheet'!$C$28,"")</f>
        <v/>
      </c>
      <c r="O77" s="54" t="str">
        <f>IF($C77='4. Board Level Worksheet'!$C$5,'4. Board Level Worksheet'!#REF!,"")</f>
        <v/>
      </c>
      <c r="P77" t="s">
        <v>362</v>
      </c>
      <c r="Q77" s="54">
        <v>5000</v>
      </c>
      <c r="R77" s="54">
        <v>5000</v>
      </c>
      <c r="S77" s="54">
        <v>4511</v>
      </c>
      <c r="T77" s="54">
        <v>0</v>
      </c>
      <c r="U77" s="54">
        <v>21</v>
      </c>
      <c r="V77" s="54">
        <f t="shared" si="1"/>
        <v>21000</v>
      </c>
      <c r="W77" s="54" t="s">
        <v>327</v>
      </c>
      <c r="X77" s="54" t="s">
        <v>360</v>
      </c>
      <c r="Y77" s="53"/>
      <c r="Z77" s="53"/>
      <c r="AA77" s="53"/>
    </row>
    <row r="78" spans="1:27">
      <c r="A78">
        <v>76</v>
      </c>
      <c r="B78" s="13">
        <v>103</v>
      </c>
      <c r="C78" t="s">
        <v>363</v>
      </c>
      <c r="D78" s="15"/>
      <c r="E78" s="15"/>
      <c r="F78" s="15"/>
      <c r="G78" s="15"/>
      <c r="H78" s="15"/>
      <c r="I78" s="15"/>
      <c r="J78" s="15"/>
      <c r="K78" s="52" t="str">
        <f>IF($C78='4. Board Level Worksheet'!$C$5,'4. Board Level Worksheet'!$C$18,"")</f>
        <v/>
      </c>
      <c r="L78" s="52" t="str">
        <f>IF($C78='4. Board Level Worksheet'!$C$5,'4. Board Level Worksheet'!$C$19,"")</f>
        <v/>
      </c>
      <c r="M78" s="54" t="str">
        <f>IF($C78='4. Board Level Worksheet'!$C$5,'4. Board Level Worksheet'!$C$21,"")</f>
        <v/>
      </c>
      <c r="N78" s="54" t="str">
        <f>IF($C78='4. Board Level Worksheet'!$C$5,'4. Board Level Worksheet'!$C$28,"")</f>
        <v/>
      </c>
      <c r="O78" s="54" t="str">
        <f>IF($C78='4. Board Level Worksheet'!$C$5,'4. Board Level Worksheet'!#REF!,"")</f>
        <v/>
      </c>
      <c r="P78" t="s">
        <v>363</v>
      </c>
      <c r="Q78" s="54">
        <v>5000</v>
      </c>
      <c r="R78" s="54">
        <v>5000</v>
      </c>
      <c r="S78" s="54">
        <v>3844</v>
      </c>
      <c r="T78" s="54">
        <v>1000</v>
      </c>
      <c r="U78" s="54">
        <v>8</v>
      </c>
      <c r="V78" s="54">
        <f t="shared" si="1"/>
        <v>8000</v>
      </c>
      <c r="W78" s="54" t="s">
        <v>327</v>
      </c>
      <c r="X78" s="54" t="s">
        <v>360</v>
      </c>
      <c r="Y78" s="53"/>
      <c r="Z78" s="53"/>
      <c r="AA78" s="53"/>
    </row>
    <row r="79" spans="1:27">
      <c r="A79">
        <v>77</v>
      </c>
      <c r="B79" s="74" t="s">
        <v>381</v>
      </c>
      <c r="C79" t="s">
        <v>364</v>
      </c>
      <c r="K79" s="52" t="str">
        <f>IF($C79='4. Board Level Worksheet'!$C$5,'4. Board Level Worksheet'!$C$18,"")</f>
        <v/>
      </c>
      <c r="L79" s="52" t="str">
        <f>IF($C79='4. Board Level Worksheet'!$C$5,'4. Board Level Worksheet'!$C$19,"")</f>
        <v/>
      </c>
      <c r="M79" s="54" t="str">
        <f>IF($C79='4. Board Level Worksheet'!$C$5,'4. Board Level Worksheet'!$C$21,"")</f>
        <v/>
      </c>
      <c r="N79" s="54" t="str">
        <f>IF($C79='4. Board Level Worksheet'!$C$5,'4. Board Level Worksheet'!$C$28,"")</f>
        <v/>
      </c>
      <c r="O79" s="54" t="str">
        <f>IF($C79='4. Board Level Worksheet'!$C$5,'4. Board Level Worksheet'!#REF!,"")</f>
        <v/>
      </c>
      <c r="P79" t="s">
        <v>364</v>
      </c>
      <c r="Q79" s="54">
        <v>0</v>
      </c>
      <c r="R79" s="54">
        <v>0</v>
      </c>
      <c r="S79" s="54" t="s">
        <v>327</v>
      </c>
      <c r="T79" s="54">
        <v>0</v>
      </c>
      <c r="U79" s="54">
        <v>0</v>
      </c>
      <c r="V79" s="54">
        <f t="shared" si="1"/>
        <v>0</v>
      </c>
      <c r="W79" s="54" t="s">
        <v>327</v>
      </c>
      <c r="X79" s="54" t="s">
        <v>360</v>
      </c>
      <c r="Y79" s="53"/>
      <c r="Z79" s="53"/>
      <c r="AA79" s="53"/>
    </row>
    <row r="80" spans="1:27">
      <c r="A80">
        <v>78</v>
      </c>
      <c r="B80" s="74" t="s">
        <v>382</v>
      </c>
      <c r="C80" t="s">
        <v>365</v>
      </c>
      <c r="K80" s="52" t="str">
        <f>IF($C80='4. Board Level Worksheet'!$C$5,'4. Board Level Worksheet'!$C$18,"")</f>
        <v/>
      </c>
      <c r="L80" s="52" t="str">
        <f>IF($C80='4. Board Level Worksheet'!$C$5,'4. Board Level Worksheet'!$C$19,"")</f>
        <v/>
      </c>
      <c r="M80" s="54" t="str">
        <f>IF($C80='4. Board Level Worksheet'!$C$5,'4. Board Level Worksheet'!$C$21,"")</f>
        <v/>
      </c>
      <c r="N80" s="54" t="str">
        <f>IF($C80='4. Board Level Worksheet'!$C$5,'4. Board Level Worksheet'!$C$28,"")</f>
        <v/>
      </c>
      <c r="O80" s="54" t="str">
        <f>IF($C80='4. Board Level Worksheet'!$C$5,'4. Board Level Worksheet'!#REF!,"")</f>
        <v/>
      </c>
      <c r="P80" t="s">
        <v>365</v>
      </c>
      <c r="Q80" s="54">
        <v>0</v>
      </c>
      <c r="R80" s="54">
        <v>0</v>
      </c>
      <c r="S80" s="54" t="s">
        <v>327</v>
      </c>
      <c r="T80" s="54">
        <v>0</v>
      </c>
      <c r="U80" s="54">
        <v>0</v>
      </c>
      <c r="V80" s="54">
        <f t="shared" si="1"/>
        <v>0</v>
      </c>
      <c r="W80" s="54" t="s">
        <v>327</v>
      </c>
      <c r="X80" s="54" t="s">
        <v>360</v>
      </c>
      <c r="Y80" s="53"/>
      <c r="Z80" s="53"/>
      <c r="AA80" s="53"/>
    </row>
    <row r="81" spans="1:27">
      <c r="A81">
        <v>79</v>
      </c>
      <c r="B81" s="74" t="s">
        <v>383</v>
      </c>
      <c r="C81" t="s">
        <v>366</v>
      </c>
      <c r="K81" s="52" t="str">
        <f>IF($C81='4. Board Level Worksheet'!$C$5,'4. Board Level Worksheet'!$C$18,"")</f>
        <v/>
      </c>
      <c r="L81" s="52" t="str">
        <f>IF($C81='4. Board Level Worksheet'!$C$5,'4. Board Level Worksheet'!$C$19,"")</f>
        <v/>
      </c>
      <c r="M81" s="54" t="str">
        <f>IF($C81='4. Board Level Worksheet'!$C$5,'4. Board Level Worksheet'!$C$21,"")</f>
        <v/>
      </c>
      <c r="N81" s="54" t="str">
        <f>IF($C81='4. Board Level Worksheet'!$C$5,'4. Board Level Worksheet'!$C$28,"")</f>
        <v/>
      </c>
      <c r="O81" s="54" t="str">
        <f>IF($C81='4. Board Level Worksheet'!$C$5,'4. Board Level Worksheet'!#REF!,"")</f>
        <v/>
      </c>
      <c r="P81" t="s">
        <v>366</v>
      </c>
      <c r="Q81" s="54">
        <v>0</v>
      </c>
      <c r="R81" s="54">
        <v>0</v>
      </c>
      <c r="S81" s="54" t="s">
        <v>327</v>
      </c>
      <c r="T81" s="54">
        <v>0</v>
      </c>
      <c r="U81" s="54">
        <v>0</v>
      </c>
      <c r="V81" s="54">
        <f t="shared" si="1"/>
        <v>0</v>
      </c>
      <c r="W81" s="54" t="s">
        <v>327</v>
      </c>
      <c r="X81" s="54" t="s">
        <v>360</v>
      </c>
      <c r="Y81" s="53"/>
      <c r="Z81" s="53"/>
      <c r="AA81" s="53"/>
    </row>
    <row r="82" spans="1:27">
      <c r="A82">
        <v>80</v>
      </c>
      <c r="B82" s="74" t="s">
        <v>384</v>
      </c>
      <c r="C82" t="s">
        <v>367</v>
      </c>
      <c r="K82" s="52" t="str">
        <f>IF($C82='4. Board Level Worksheet'!$C$5,'4. Board Level Worksheet'!$C$18,"")</f>
        <v/>
      </c>
      <c r="L82" s="52" t="str">
        <f>IF($C82='4. Board Level Worksheet'!$C$5,'4. Board Level Worksheet'!$C$19,"")</f>
        <v/>
      </c>
      <c r="M82" s="54" t="str">
        <f>IF($C82='4. Board Level Worksheet'!$C$5,'4. Board Level Worksheet'!$C$21,"")</f>
        <v/>
      </c>
      <c r="N82" s="54" t="str">
        <f>IF($C82='4. Board Level Worksheet'!$C$5,'4. Board Level Worksheet'!$C$28,"")</f>
        <v/>
      </c>
      <c r="O82" s="54" t="str">
        <f>IF($C82='4. Board Level Worksheet'!$C$5,'4. Board Level Worksheet'!#REF!,"")</f>
        <v/>
      </c>
      <c r="P82" t="s">
        <v>367</v>
      </c>
      <c r="Q82" s="54">
        <v>0</v>
      </c>
      <c r="R82" s="54">
        <v>0</v>
      </c>
      <c r="S82" s="54" t="s">
        <v>327</v>
      </c>
      <c r="T82" s="54">
        <v>0</v>
      </c>
      <c r="U82" s="54">
        <v>0</v>
      </c>
      <c r="V82" s="54">
        <f t="shared" si="1"/>
        <v>0</v>
      </c>
      <c r="W82" s="54" t="s">
        <v>327</v>
      </c>
      <c r="X82" s="54" t="s">
        <v>360</v>
      </c>
      <c r="Y82" s="53"/>
      <c r="Z82" s="53"/>
      <c r="AA82" s="53"/>
    </row>
    <row r="83" spans="1:27">
      <c r="A83">
        <v>81</v>
      </c>
      <c r="B83" s="74" t="s">
        <v>385</v>
      </c>
      <c r="C83" t="s">
        <v>368</v>
      </c>
      <c r="K83" s="52" t="str">
        <f>IF($C83='4. Board Level Worksheet'!$C$5,'4. Board Level Worksheet'!$C$18,"")</f>
        <v/>
      </c>
      <c r="L83" s="52" t="str">
        <f>IF($C83='4. Board Level Worksheet'!$C$5,'4. Board Level Worksheet'!$C$19,"")</f>
        <v/>
      </c>
      <c r="M83" s="54" t="str">
        <f>IF($C83='4. Board Level Worksheet'!$C$5,'4. Board Level Worksheet'!$C$21,"")</f>
        <v/>
      </c>
      <c r="N83" s="54" t="str">
        <f>IF($C83='4. Board Level Worksheet'!$C$5,'4. Board Level Worksheet'!$C$28,"")</f>
        <v/>
      </c>
      <c r="O83" s="54" t="str">
        <f>IF($C83='4. Board Level Worksheet'!$C$5,'4. Board Level Worksheet'!#REF!,"")</f>
        <v/>
      </c>
      <c r="P83" t="s">
        <v>368</v>
      </c>
      <c r="Q83" s="54">
        <v>0</v>
      </c>
      <c r="R83" s="54">
        <v>0</v>
      </c>
      <c r="S83" s="54" t="s">
        <v>327</v>
      </c>
      <c r="T83" s="54">
        <v>0</v>
      </c>
      <c r="U83" s="54">
        <v>0</v>
      </c>
      <c r="V83" s="54">
        <f t="shared" si="1"/>
        <v>0</v>
      </c>
      <c r="W83" s="54" t="s">
        <v>327</v>
      </c>
      <c r="X83" s="54" t="s">
        <v>360</v>
      </c>
      <c r="Y83" s="53"/>
      <c r="Z83" s="53"/>
      <c r="AA83" s="53"/>
    </row>
    <row r="84" spans="1:27">
      <c r="A84">
        <v>82</v>
      </c>
      <c r="B84" s="74" t="s">
        <v>386</v>
      </c>
      <c r="C84" t="s">
        <v>369</v>
      </c>
      <c r="K84" s="52" t="str">
        <f>IF($C84='4. Board Level Worksheet'!$C$5,'4. Board Level Worksheet'!$C$18,"")</f>
        <v/>
      </c>
      <c r="L84" s="52" t="str">
        <f>IF($C84='4. Board Level Worksheet'!$C$5,'4. Board Level Worksheet'!$C$19,"")</f>
        <v/>
      </c>
      <c r="M84" s="54" t="str">
        <f>IF($C84='4. Board Level Worksheet'!$C$5,'4. Board Level Worksheet'!$C$21,"")</f>
        <v/>
      </c>
      <c r="N84" s="54" t="str">
        <f>IF($C84='4. Board Level Worksheet'!$C$5,'4. Board Level Worksheet'!$C$28,"")</f>
        <v/>
      </c>
      <c r="O84" s="54" t="str">
        <f>IF($C84='4. Board Level Worksheet'!$C$5,'4. Board Level Worksheet'!#REF!,"")</f>
        <v/>
      </c>
      <c r="P84" t="s">
        <v>369</v>
      </c>
      <c r="Q84" s="54">
        <v>0</v>
      </c>
      <c r="R84" s="54">
        <v>0</v>
      </c>
      <c r="S84" s="54" t="s">
        <v>327</v>
      </c>
      <c r="T84" s="54">
        <v>0</v>
      </c>
      <c r="U84" s="54">
        <v>0</v>
      </c>
      <c r="V84" s="54">
        <f t="shared" si="1"/>
        <v>0</v>
      </c>
      <c r="W84" s="54" t="s">
        <v>327</v>
      </c>
      <c r="X84" s="54" t="s">
        <v>360</v>
      </c>
      <c r="Y84" s="53"/>
      <c r="Z84" s="53"/>
      <c r="AA84" s="53"/>
    </row>
    <row r="85" spans="1:27">
      <c r="A85">
        <v>83</v>
      </c>
      <c r="B85" s="74" t="s">
        <v>387</v>
      </c>
      <c r="C85" t="s">
        <v>370</v>
      </c>
      <c r="K85" s="52" t="str">
        <f>IF($C85='4. Board Level Worksheet'!$C$5,'4. Board Level Worksheet'!$C$18,"")</f>
        <v/>
      </c>
      <c r="L85" s="52" t="str">
        <f>IF($C85='4. Board Level Worksheet'!$C$5,'4. Board Level Worksheet'!$C$19,"")</f>
        <v/>
      </c>
      <c r="M85" s="54" t="str">
        <f>IF($C85='4. Board Level Worksheet'!$C$5,'4. Board Level Worksheet'!$C$21,"")</f>
        <v/>
      </c>
      <c r="N85" s="54" t="str">
        <f>IF($C85='4. Board Level Worksheet'!$C$5,'4. Board Level Worksheet'!$C$28,"")</f>
        <v/>
      </c>
      <c r="O85" s="54" t="str">
        <f>IF($C85='4. Board Level Worksheet'!$C$5,'4. Board Level Worksheet'!#REF!,"")</f>
        <v/>
      </c>
      <c r="P85" t="s">
        <v>370</v>
      </c>
      <c r="Q85" s="54">
        <v>0</v>
      </c>
      <c r="R85" s="54">
        <v>0</v>
      </c>
      <c r="S85" s="54" t="s">
        <v>327</v>
      </c>
      <c r="T85" s="54">
        <v>0</v>
      </c>
      <c r="U85" s="54">
        <v>0</v>
      </c>
      <c r="V85" s="54">
        <f t="shared" si="1"/>
        <v>0</v>
      </c>
      <c r="W85" s="54">
        <v>5000</v>
      </c>
      <c r="X85" s="54" t="s">
        <v>360</v>
      </c>
      <c r="Y85" s="53"/>
      <c r="Z85" s="53"/>
      <c r="AA85" s="53"/>
    </row>
  </sheetData>
  <autoFilter ref="A2:C2" xr:uid="{251A6235-AEBD-45A1-A11A-C9AD6C3C7043}"/>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9863A8A6BDBB41AABC9A0D937F9826" ma:contentTypeVersion="16" ma:contentTypeDescription="Create a new document." ma:contentTypeScope="" ma:versionID="1c55b613a23fa36a2e19fbeae84ed3ec">
  <xsd:schema xmlns:xsd="http://www.w3.org/2001/XMLSchema" xmlns:xs="http://www.w3.org/2001/XMLSchema" xmlns:p="http://schemas.microsoft.com/office/2006/metadata/properties" xmlns:ns2="2a9bcdcb-2185-49a3-9b46-5fd784d4e8f3" xmlns:ns3="c1ca6426-d527-484b-ac60-21bfa17da9e2" targetNamespace="http://schemas.microsoft.com/office/2006/metadata/properties" ma:root="true" ma:fieldsID="a3d8e9142ad7b6c96ff6e33b4aadd4a8" ns2:_="" ns3:_="">
    <xsd:import namespace="2a9bcdcb-2185-49a3-9b46-5fd784d4e8f3"/>
    <xsd:import namespace="c1ca6426-d527-484b-ac60-21bfa17da9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bcdcb-2185-49a3-9b46-5fd784d4e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ec0a23-d53f-4715-a325-0ab997e608a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ca6426-d527-484b-ac60-21bfa17da9e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82ad2d0-a6a4-4ea0-b289-0590812f5580}" ma:internalName="TaxCatchAll" ma:showField="CatchAllData" ma:web="c1ca6426-d527-484b-ac60-21bfa17da9e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9bcdcb-2185-49a3-9b46-5fd784d4e8f3">
      <Terms xmlns="http://schemas.microsoft.com/office/infopath/2007/PartnerControls"/>
    </lcf76f155ced4ddcb4097134ff3c332f>
    <TaxCatchAll xmlns="c1ca6426-d527-484b-ac60-21bfa17da9e2" xsi:nil="true"/>
  </documentManagement>
</p:properties>
</file>

<file path=customXml/itemProps1.xml><?xml version="1.0" encoding="utf-8"?>
<ds:datastoreItem xmlns:ds="http://schemas.openxmlformats.org/officeDocument/2006/customXml" ds:itemID="{50CC3664-9C59-441E-A550-D25F0E2A5E4E}"/>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A25A2792-4BEF-4CEB-B44E-8083C71E7605}">
  <ds:schemaRef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a40d4fbf-d14b-4b79-8db4-8c77ece2ea1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Nadeen Shehaiber [Staff]</cp:lastModifiedBy>
  <cp:lastPrinted>2021-08-06T12:59:32Z</cp:lastPrinted>
  <dcterms:created xsi:type="dcterms:W3CDTF">2021-08-03T14:52:18Z</dcterms:created>
  <dcterms:modified xsi:type="dcterms:W3CDTF">2022-09-07T12:11:33Z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